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jon\Desktop\"/>
    </mc:Choice>
  </mc:AlternateContent>
  <bookViews>
    <workbookView xWindow="0" yWindow="0" windowWidth="20490" windowHeight="7755" tabRatio="845"/>
  </bookViews>
  <sheets>
    <sheet name="Classement général" sheetId="1" r:id="rId1"/>
    <sheet name="Disciplines enchaînées" sheetId="14" r:id="rId2"/>
    <sheet name="Classement CAP" sheetId="13" r:id="rId3"/>
    <sheet name="barème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92" i="1" l="1"/>
  <c r="BP56" i="1"/>
  <c r="BP32" i="1"/>
  <c r="BP100" i="1"/>
  <c r="BP91" i="1"/>
  <c r="BP82" i="1"/>
  <c r="BP38" i="1"/>
  <c r="BP105" i="1"/>
  <c r="BP132" i="1"/>
  <c r="BP93" i="1"/>
  <c r="BP46" i="1"/>
  <c r="BP85" i="1"/>
  <c r="BP45" i="1"/>
  <c r="BP94" i="1"/>
  <c r="BP84" i="1"/>
  <c r="BP116" i="1"/>
  <c r="BP57" i="1"/>
  <c r="BP117" i="1"/>
  <c r="BP133" i="1"/>
  <c r="BP55" i="1"/>
  <c r="BP120" i="1"/>
  <c r="BP74" i="1"/>
  <c r="BP121" i="1"/>
  <c r="BP78" i="1"/>
  <c r="BP115" i="1"/>
  <c r="BP114" i="1"/>
  <c r="BP76" i="1"/>
  <c r="BP77" i="1"/>
  <c r="BP138" i="1"/>
  <c r="BP50" i="1"/>
  <c r="BP58" i="1"/>
  <c r="BP102" i="1"/>
  <c r="BP60" i="1"/>
  <c r="BP95" i="1"/>
  <c r="BP111" i="1"/>
  <c r="BP67" i="1"/>
  <c r="BP119" i="1"/>
  <c r="BP106" i="1"/>
  <c r="BP122" i="1"/>
  <c r="BP30" i="1"/>
  <c r="BP39" i="1"/>
  <c r="BP108" i="1"/>
  <c r="BP139" i="1"/>
  <c r="BP118" i="1"/>
  <c r="BP23" i="1"/>
  <c r="BP41" i="1"/>
  <c r="BP140" i="1"/>
  <c r="BP134" i="1"/>
  <c r="BP123" i="1"/>
  <c r="BP63" i="1"/>
  <c r="BP21" i="1"/>
  <c r="BP107" i="1"/>
  <c r="BP99" i="1"/>
  <c r="BP124" i="1"/>
  <c r="BP130" i="1"/>
  <c r="BP103" i="1"/>
  <c r="BP104" i="1"/>
  <c r="BP135" i="1"/>
  <c r="BP62" i="1"/>
  <c r="BP109" i="1"/>
  <c r="BP112" i="1"/>
  <c r="BP71" i="1"/>
  <c r="BP110" i="1"/>
  <c r="BP129" i="1"/>
  <c r="BP141" i="1"/>
  <c r="BP142" i="1"/>
  <c r="BP101" i="1"/>
  <c r="BP136" i="1"/>
  <c r="BP53" i="1"/>
  <c r="BP86" i="1"/>
  <c r="BP126" i="1"/>
  <c r="BP20" i="1"/>
  <c r="BP127" i="1"/>
  <c r="BP96" i="1"/>
  <c r="BP125" i="1"/>
  <c r="BP13" i="1"/>
  <c r="BP97" i="1"/>
  <c r="BP42" i="1"/>
  <c r="BP131" i="1"/>
  <c r="BP34" i="1"/>
  <c r="BP137" i="1"/>
  <c r="H92" i="1"/>
  <c r="H56" i="1"/>
  <c r="H32" i="1"/>
  <c r="H100" i="1"/>
  <c r="H91" i="1"/>
  <c r="H82" i="1"/>
  <c r="H38" i="1"/>
  <c r="H105" i="1"/>
  <c r="H132" i="1"/>
  <c r="H93" i="1"/>
  <c r="H46" i="1"/>
  <c r="H85" i="1"/>
  <c r="H45" i="1"/>
  <c r="H94" i="1"/>
  <c r="H84" i="1"/>
  <c r="H116" i="1"/>
  <c r="H57" i="1"/>
  <c r="H117" i="1"/>
  <c r="H133" i="1"/>
  <c r="H55" i="1"/>
  <c r="H120" i="1"/>
  <c r="H74" i="1"/>
  <c r="H121" i="1"/>
  <c r="H78" i="1"/>
  <c r="H115" i="1"/>
  <c r="H114" i="1"/>
  <c r="H76" i="1"/>
  <c r="H77" i="1"/>
  <c r="H138" i="1"/>
  <c r="H50" i="1"/>
  <c r="H58" i="1"/>
  <c r="H102" i="1"/>
  <c r="H60" i="1"/>
  <c r="H95" i="1"/>
  <c r="H111" i="1"/>
  <c r="H67" i="1"/>
  <c r="H119" i="1"/>
  <c r="H106" i="1"/>
  <c r="H122" i="1"/>
  <c r="H30" i="1"/>
  <c r="H39" i="1"/>
  <c r="H108" i="1"/>
  <c r="H139" i="1"/>
  <c r="H118" i="1"/>
  <c r="H23" i="1"/>
  <c r="H41" i="1"/>
  <c r="H140" i="1"/>
  <c r="H134" i="1"/>
  <c r="H123" i="1"/>
  <c r="H63" i="1"/>
  <c r="H21" i="1"/>
  <c r="BY11" i="1" s="1"/>
  <c r="H107" i="1"/>
  <c r="H99" i="1"/>
  <c r="H124" i="1"/>
  <c r="H130" i="1"/>
  <c r="H103" i="1"/>
  <c r="H104" i="1"/>
  <c r="H135" i="1"/>
  <c r="H62" i="1"/>
  <c r="H109" i="1"/>
  <c r="H112" i="1"/>
  <c r="H71" i="1"/>
  <c r="H110" i="1"/>
  <c r="H129" i="1"/>
  <c r="H141" i="1"/>
  <c r="H142" i="1"/>
  <c r="H101" i="1"/>
  <c r="H136" i="1"/>
  <c r="H53" i="1"/>
  <c r="H86" i="1"/>
  <c r="H126" i="1"/>
  <c r="H20" i="1"/>
  <c r="H127" i="1"/>
  <c r="H96" i="1"/>
  <c r="H125" i="1"/>
  <c r="H13" i="1"/>
  <c r="H97" i="1"/>
  <c r="H42" i="1"/>
  <c r="H131" i="1"/>
  <c r="BY13" i="1" s="1"/>
  <c r="H34" i="1"/>
  <c r="H137" i="1"/>
  <c r="I13" i="1"/>
  <c r="I20" i="1"/>
  <c r="I21" i="1"/>
  <c r="I23" i="1"/>
  <c r="I30" i="1"/>
  <c r="I32" i="1"/>
  <c r="I34" i="1"/>
  <c r="I38" i="1"/>
  <c r="I39" i="1"/>
  <c r="I41" i="1"/>
  <c r="I42" i="1"/>
  <c r="I45" i="1"/>
  <c r="I46" i="1"/>
  <c r="I50" i="1"/>
  <c r="I53" i="1"/>
  <c r="I55" i="1"/>
  <c r="I56" i="1"/>
  <c r="I57" i="1"/>
  <c r="I58" i="1"/>
  <c r="I60" i="1"/>
  <c r="I62" i="1"/>
  <c r="I63" i="1"/>
  <c r="I67" i="1"/>
  <c r="I71" i="1"/>
  <c r="I74" i="1"/>
  <c r="I76" i="1"/>
  <c r="I77" i="1"/>
  <c r="I78" i="1"/>
  <c r="I82" i="1"/>
  <c r="I84" i="1"/>
  <c r="I85" i="1"/>
  <c r="I86" i="1"/>
  <c r="I91" i="1"/>
  <c r="I97" i="1"/>
  <c r="I93" i="1"/>
  <c r="I94" i="1"/>
  <c r="I92" i="1"/>
  <c r="I95" i="1"/>
  <c r="I96" i="1"/>
  <c r="I99" i="1"/>
  <c r="I101" i="1"/>
  <c r="I100" i="1"/>
  <c r="I102" i="1"/>
  <c r="I103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5" i="1"/>
  <c r="I124" i="1"/>
  <c r="I123" i="1"/>
  <c r="I126" i="1"/>
  <c r="I127" i="1"/>
  <c r="I129" i="1"/>
  <c r="I131" i="1"/>
  <c r="I130" i="1"/>
  <c r="I133" i="1"/>
  <c r="I135" i="1"/>
  <c r="I137" i="1"/>
  <c r="I134" i="1"/>
  <c r="I136" i="1"/>
  <c r="I132" i="1"/>
  <c r="I140" i="1"/>
  <c r="I138" i="1"/>
  <c r="I141" i="1"/>
  <c r="I142" i="1"/>
  <c r="I139" i="1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4" i="14"/>
  <c r="AR84" i="13" l="1"/>
  <c r="AC20" i="14"/>
  <c r="AD20" i="14"/>
  <c r="AD5" i="14" l="1"/>
  <c r="AB8" i="14"/>
  <c r="AB6" i="14"/>
  <c r="BL11" i="1"/>
  <c r="BL8" i="1"/>
  <c r="G143" i="13" l="1"/>
  <c r="AR143" i="13"/>
  <c r="AD27" i="14"/>
  <c r="AC23" i="14"/>
  <c r="BO28" i="1"/>
  <c r="BO24" i="1"/>
  <c r="BP24" i="1" s="1"/>
  <c r="AC12" i="14"/>
  <c r="BO14" i="1"/>
  <c r="AC13" i="14"/>
  <c r="BO17" i="1"/>
  <c r="G142" i="13"/>
  <c r="AR142" i="13"/>
  <c r="AD4" i="14"/>
  <c r="AD9" i="14"/>
  <c r="AD7" i="14"/>
  <c r="AD11" i="14"/>
  <c r="AD67" i="14"/>
  <c r="AD10" i="14"/>
  <c r="AD16" i="14"/>
  <c r="AD73" i="14"/>
  <c r="AD6" i="14"/>
  <c r="AD17" i="14"/>
  <c r="AD74" i="14"/>
  <c r="AD13" i="14"/>
  <c r="AD29" i="14"/>
  <c r="AD75" i="14"/>
  <c r="AD12" i="14"/>
  <c r="AD15" i="14"/>
  <c r="AD76" i="14"/>
  <c r="AD77" i="14"/>
  <c r="AD25" i="14"/>
  <c r="AD78" i="14"/>
  <c r="AD23" i="14"/>
  <c r="AD54" i="14"/>
  <c r="AD18" i="14"/>
  <c r="AD68" i="14"/>
  <c r="AD24" i="14"/>
  <c r="AD19" i="14"/>
  <c r="AD79" i="14"/>
  <c r="AD31" i="14"/>
  <c r="AD22" i="14"/>
  <c r="AD14" i="14"/>
  <c r="AD80" i="14"/>
  <c r="AD81" i="14"/>
  <c r="AD8" i="14"/>
  <c r="AD69" i="14"/>
  <c r="AD82" i="14"/>
  <c r="AD55" i="14"/>
  <c r="AD83" i="14"/>
  <c r="AD45" i="14"/>
  <c r="AD34" i="14"/>
  <c r="AD84" i="14"/>
  <c r="AD85" i="14"/>
  <c r="AD33" i="14"/>
  <c r="AD86" i="14"/>
  <c r="AD87" i="14"/>
  <c r="AD88" i="14"/>
  <c r="AD30" i="14"/>
  <c r="AD89" i="14"/>
  <c r="AD26" i="14"/>
  <c r="AD21" i="14"/>
  <c r="AD90" i="14"/>
  <c r="AD28" i="14"/>
  <c r="AD91" i="14"/>
  <c r="AD92" i="14"/>
  <c r="AD56" i="14"/>
  <c r="AD57" i="14"/>
  <c r="AD93" i="14"/>
  <c r="AD94" i="14"/>
  <c r="AD37" i="14"/>
  <c r="AD95" i="14"/>
  <c r="AD96" i="14"/>
  <c r="AD32" i="14"/>
  <c r="AD97" i="14"/>
  <c r="AD42" i="14"/>
  <c r="AD38" i="14"/>
  <c r="AD58" i="14"/>
  <c r="AD59" i="14"/>
  <c r="AD60" i="14"/>
  <c r="AD41" i="14"/>
  <c r="AD61" i="14"/>
  <c r="AD98" i="14"/>
  <c r="AD43" i="14"/>
  <c r="AD36" i="14"/>
  <c r="AD40" i="14"/>
  <c r="AD99" i="14"/>
  <c r="AD100" i="14"/>
  <c r="AD101" i="14"/>
  <c r="AD102" i="14"/>
  <c r="AD103" i="14"/>
  <c r="AD104" i="14"/>
  <c r="AD105" i="14"/>
  <c r="AD64" i="14"/>
  <c r="AD46" i="14"/>
  <c r="AD106" i="14"/>
  <c r="AD107" i="14"/>
  <c r="AD108" i="14"/>
  <c r="AD109" i="14"/>
  <c r="AD65" i="14"/>
  <c r="AD110" i="14"/>
  <c r="AD66" i="14"/>
  <c r="AD111" i="14"/>
  <c r="AD112" i="14"/>
  <c r="AD70" i="14"/>
  <c r="AD113" i="14"/>
  <c r="AD114" i="14"/>
  <c r="AD115" i="14"/>
  <c r="AD116" i="14"/>
  <c r="AD117" i="14"/>
  <c r="AD52" i="14"/>
  <c r="AD53" i="14"/>
  <c r="AD118" i="14"/>
  <c r="AD119" i="14"/>
  <c r="AD120" i="14"/>
  <c r="AD121" i="14"/>
  <c r="AD122" i="14"/>
  <c r="AD123" i="14"/>
  <c r="AD124" i="14"/>
  <c r="AD44" i="14"/>
  <c r="AD125" i="14"/>
  <c r="AD126" i="14"/>
  <c r="AD127" i="14"/>
  <c r="AD71" i="14"/>
  <c r="AD128" i="14"/>
  <c r="AD129" i="14"/>
  <c r="AD130" i="14"/>
  <c r="AD131" i="14"/>
  <c r="AD132" i="14"/>
  <c r="AD47" i="14"/>
  <c r="AD133" i="14"/>
  <c r="AD134" i="14"/>
  <c r="AD135" i="14"/>
  <c r="AD136" i="14"/>
  <c r="AD137" i="14"/>
  <c r="AD138" i="14"/>
  <c r="AD139" i="14"/>
  <c r="AD140" i="14"/>
  <c r="AD72" i="14"/>
  <c r="AD62" i="14"/>
  <c r="AD141" i="14"/>
  <c r="AD48" i="14"/>
  <c r="AD49" i="14"/>
  <c r="AD50" i="14"/>
  <c r="AD35" i="14"/>
  <c r="AD39" i="14"/>
  <c r="AD142" i="14"/>
  <c r="AD63" i="14"/>
  <c r="AD51" i="14"/>
  <c r="AC51" i="14"/>
  <c r="BO83" i="1"/>
  <c r="BP83" i="1" s="1"/>
  <c r="H24" i="1" l="1"/>
  <c r="I24" i="1"/>
  <c r="H83" i="1"/>
  <c r="I83" i="1"/>
  <c r="BQ83" i="1" s="1"/>
  <c r="G102" i="13" l="1"/>
  <c r="G5" i="13"/>
  <c r="G34" i="13"/>
  <c r="G50" i="13"/>
  <c r="G4" i="13"/>
  <c r="G103" i="13"/>
  <c r="G72" i="13"/>
  <c r="G6" i="13"/>
  <c r="G68" i="13"/>
  <c r="G39" i="13"/>
  <c r="G8" i="13"/>
  <c r="G104" i="13"/>
  <c r="G45" i="13"/>
  <c r="G7" i="13"/>
  <c r="G86" i="13"/>
  <c r="G105" i="13"/>
  <c r="G49" i="13"/>
  <c r="G10" i="13"/>
  <c r="G12" i="13"/>
  <c r="G13" i="13"/>
  <c r="G9" i="13"/>
  <c r="G87" i="13"/>
  <c r="G24" i="13"/>
  <c r="G84" i="13"/>
  <c r="G18" i="13"/>
  <c r="G112" i="13"/>
  <c r="G113" i="13"/>
  <c r="G11" i="13"/>
  <c r="G114" i="13"/>
  <c r="G115" i="13"/>
  <c r="G85" i="13"/>
  <c r="G14" i="13"/>
  <c r="G15" i="13"/>
  <c r="G116" i="13"/>
  <c r="G21" i="13"/>
  <c r="G19" i="13"/>
  <c r="G53" i="13"/>
  <c r="G20" i="13"/>
  <c r="G117" i="13"/>
  <c r="G96" i="13"/>
  <c r="G22" i="13"/>
  <c r="G16" i="13"/>
  <c r="G118" i="13"/>
  <c r="G17" i="13"/>
  <c r="G25" i="13"/>
  <c r="G26" i="13"/>
  <c r="G119" i="13"/>
  <c r="G27" i="13"/>
  <c r="G28" i="13"/>
  <c r="G95" i="13"/>
  <c r="G29" i="13"/>
  <c r="G106" i="13"/>
  <c r="G30" i="13"/>
  <c r="G31" i="13"/>
  <c r="G78" i="13"/>
  <c r="G23" i="13"/>
  <c r="G32" i="13"/>
  <c r="G33" i="13"/>
  <c r="G120" i="13"/>
  <c r="G36" i="13"/>
  <c r="G38" i="13"/>
  <c r="G107" i="13"/>
  <c r="G41" i="13"/>
  <c r="G69" i="13"/>
  <c r="G121" i="13"/>
  <c r="G122" i="13"/>
  <c r="G123" i="13"/>
  <c r="G124" i="13"/>
  <c r="G125" i="13"/>
  <c r="G126" i="13"/>
  <c r="G43" i="13"/>
  <c r="G127" i="13"/>
  <c r="G110" i="13"/>
  <c r="G109" i="13"/>
  <c r="G46" i="13"/>
  <c r="G47" i="13"/>
  <c r="G51" i="13"/>
  <c r="G54" i="13"/>
  <c r="G55" i="13"/>
  <c r="G40" i="13"/>
  <c r="G56" i="13"/>
  <c r="G62" i="13"/>
  <c r="G111" i="13"/>
  <c r="G57" i="13"/>
  <c r="G58" i="13"/>
  <c r="G59" i="13"/>
  <c r="G42" i="13"/>
  <c r="G128" i="13"/>
  <c r="G61" i="13"/>
  <c r="G129" i="13"/>
  <c r="G63" i="13"/>
  <c r="G44" i="13"/>
  <c r="G130" i="13"/>
  <c r="G64" i="13"/>
  <c r="G65" i="13"/>
  <c r="G66" i="13"/>
  <c r="G48" i="13"/>
  <c r="G35" i="13"/>
  <c r="G131" i="13"/>
  <c r="G132" i="13"/>
  <c r="G67" i="13"/>
  <c r="G70" i="13"/>
  <c r="G37" i="13"/>
  <c r="G52" i="13"/>
  <c r="G73" i="13"/>
  <c r="G74" i="13"/>
  <c r="G75" i="13"/>
  <c r="G133" i="13"/>
  <c r="G76" i="13"/>
  <c r="G77" i="13"/>
  <c r="G79" i="13"/>
  <c r="G134" i="13"/>
  <c r="G81" i="13"/>
  <c r="G82" i="13"/>
  <c r="G60" i="13"/>
  <c r="G88" i="13"/>
  <c r="G89" i="13"/>
  <c r="G90" i="13"/>
  <c r="G91" i="13"/>
  <c r="G92" i="13"/>
  <c r="G93" i="13"/>
  <c r="G97" i="13"/>
  <c r="G98" i="13"/>
  <c r="G99" i="13"/>
  <c r="G100" i="13"/>
  <c r="G101" i="13"/>
  <c r="G135" i="13"/>
  <c r="G108" i="13"/>
  <c r="G83" i="13"/>
  <c r="G136" i="13"/>
  <c r="G137" i="13"/>
  <c r="G138" i="13"/>
  <c r="G139" i="13"/>
  <c r="G140" i="13"/>
  <c r="G94" i="13"/>
  <c r="G141" i="13"/>
  <c r="G80" i="13"/>
  <c r="G71" i="13"/>
  <c r="AR80" i="13"/>
  <c r="I144" i="1"/>
  <c r="BQ127" i="1" l="1"/>
  <c r="AR102" i="13"/>
  <c r="AR5" i="13"/>
  <c r="AR34" i="13"/>
  <c r="AR50" i="13"/>
  <c r="AR4" i="13"/>
  <c r="AR103" i="13"/>
  <c r="AR72" i="13"/>
  <c r="AR6" i="13"/>
  <c r="AR68" i="13"/>
  <c r="AR39" i="13"/>
  <c r="AR8" i="13"/>
  <c r="AR104" i="13"/>
  <c r="AR45" i="13"/>
  <c r="AR7" i="13"/>
  <c r="AR86" i="13"/>
  <c r="AR105" i="13"/>
  <c r="AR49" i="13"/>
  <c r="AR10" i="13"/>
  <c r="AR12" i="13"/>
  <c r="AR13" i="13"/>
  <c r="AR9" i="13"/>
  <c r="AR87" i="13"/>
  <c r="AR24" i="13"/>
  <c r="AR18" i="13"/>
  <c r="AR112" i="13"/>
  <c r="AR113" i="13"/>
  <c r="AR11" i="13"/>
  <c r="AR114" i="13"/>
  <c r="AR115" i="13"/>
  <c r="AR85" i="13"/>
  <c r="AR14" i="13"/>
  <c r="AR15" i="13"/>
  <c r="AR116" i="13"/>
  <c r="AR21" i="13"/>
  <c r="AR19" i="13"/>
  <c r="AR53" i="13"/>
  <c r="AR20" i="13"/>
  <c r="AR117" i="13"/>
  <c r="AR96" i="13"/>
  <c r="AR22" i="13"/>
  <c r="AR16" i="13"/>
  <c r="AR118" i="13"/>
  <c r="AR17" i="13"/>
  <c r="AR25" i="13"/>
  <c r="AR26" i="13"/>
  <c r="AR119" i="13"/>
  <c r="AR27" i="13"/>
  <c r="AR28" i="13"/>
  <c r="AR95" i="13"/>
  <c r="AR29" i="13"/>
  <c r="AR106" i="13"/>
  <c r="AR30" i="13"/>
  <c r="AR31" i="13"/>
  <c r="AR78" i="13"/>
  <c r="AR23" i="13"/>
  <c r="AR32" i="13"/>
  <c r="AR33" i="13"/>
  <c r="AR120" i="13"/>
  <c r="AR36" i="13"/>
  <c r="AR38" i="13"/>
  <c r="AR107" i="13"/>
  <c r="AR41" i="13"/>
  <c r="AR69" i="13"/>
  <c r="AR121" i="13"/>
  <c r="AR122" i="13"/>
  <c r="AR123" i="13"/>
  <c r="AR124" i="13"/>
  <c r="AR125" i="13"/>
  <c r="AR126" i="13"/>
  <c r="AR43" i="13"/>
  <c r="AR127" i="13"/>
  <c r="AR110" i="13"/>
  <c r="AR109" i="13"/>
  <c r="AR46" i="13"/>
  <c r="AR47" i="13"/>
  <c r="AR51" i="13"/>
  <c r="AR54" i="13"/>
  <c r="AR55" i="13"/>
  <c r="AR40" i="13"/>
  <c r="AR56" i="13"/>
  <c r="AR62" i="13"/>
  <c r="AR111" i="13"/>
  <c r="AR57" i="13"/>
  <c r="AR58" i="13"/>
  <c r="AR59" i="13"/>
  <c r="AR42" i="13"/>
  <c r="AR128" i="13"/>
  <c r="AR61" i="13"/>
  <c r="AR129" i="13"/>
  <c r="AR63" i="13"/>
  <c r="AR44" i="13"/>
  <c r="AR130" i="13"/>
  <c r="AR64" i="13"/>
  <c r="AR65" i="13"/>
  <c r="AR66" i="13"/>
  <c r="AR48" i="13"/>
  <c r="AR35" i="13"/>
  <c r="AR131" i="13"/>
  <c r="AR132" i="13"/>
  <c r="AR67" i="13"/>
  <c r="AR70" i="13"/>
  <c r="AR37" i="13"/>
  <c r="AR52" i="13"/>
  <c r="AR73" i="13"/>
  <c r="AR74" i="13"/>
  <c r="AR75" i="13"/>
  <c r="AR133" i="13"/>
  <c r="AR76" i="13"/>
  <c r="AR77" i="13"/>
  <c r="AR79" i="13"/>
  <c r="AR134" i="13"/>
  <c r="AR81" i="13"/>
  <c r="AR82" i="13"/>
  <c r="AR60" i="13"/>
  <c r="AR88" i="13"/>
  <c r="AR89" i="13"/>
  <c r="AR90" i="13"/>
  <c r="AR91" i="13"/>
  <c r="AR92" i="13"/>
  <c r="AR93" i="13"/>
  <c r="AR97" i="13"/>
  <c r="AR98" i="13"/>
  <c r="AR99" i="13"/>
  <c r="AR100" i="13"/>
  <c r="AR101" i="13"/>
  <c r="AR135" i="13"/>
  <c r="AR108" i="13"/>
  <c r="AR83" i="13"/>
  <c r="AR136" i="13"/>
  <c r="AR137" i="13"/>
  <c r="AR138" i="13"/>
  <c r="AR139" i="13"/>
  <c r="AR140" i="13"/>
  <c r="AR94" i="13"/>
  <c r="AR141" i="13"/>
  <c r="AR71" i="13"/>
  <c r="W30" i="14" l="1"/>
  <c r="W17" i="14"/>
  <c r="AE63" i="14"/>
  <c r="Z63" i="14"/>
  <c r="AE142" i="14" l="1"/>
  <c r="AM62" i="13"/>
  <c r="BD75" i="1"/>
  <c r="BE36" i="1"/>
  <c r="BE15" i="1"/>
  <c r="Z35" i="14"/>
  <c r="BJ43" i="1"/>
  <c r="BJ35" i="1"/>
  <c r="BP35" i="1" s="1"/>
  <c r="Z32" i="14"/>
  <c r="Z41" i="14"/>
  <c r="BJ54" i="1"/>
  <c r="BP54" i="1" s="1"/>
  <c r="Z39" i="14"/>
  <c r="BJ51" i="1"/>
  <c r="BJ98" i="1"/>
  <c r="BP98" i="1" s="1"/>
  <c r="Z9" i="14"/>
  <c r="BJ4" i="1"/>
  <c r="Z62" i="14"/>
  <c r="BJ88" i="1"/>
  <c r="BP88" i="1" s="1"/>
  <c r="I35" i="1" l="1"/>
  <c r="H35" i="1"/>
  <c r="BY10" i="1" s="1"/>
  <c r="I54" i="1"/>
  <c r="H54" i="1"/>
  <c r="I88" i="1"/>
  <c r="H88" i="1"/>
  <c r="H98" i="1"/>
  <c r="I98" i="1"/>
  <c r="BQ98" i="1" s="1"/>
  <c r="Z4" i="14"/>
  <c r="BJ5" i="1"/>
  <c r="Z44" i="14"/>
  <c r="Z64" i="14"/>
  <c r="Z33" i="14"/>
  <c r="Z14" i="14"/>
  <c r="Z18" i="14"/>
  <c r="Z28" i="14"/>
  <c r="Z21" i="14"/>
  <c r="Z40" i="14"/>
  <c r="Z36" i="14"/>
  <c r="Z46" i="14"/>
  <c r="BJ64" i="1"/>
  <c r="BJ75" i="1"/>
  <c r="H75" i="1" s="1"/>
  <c r="BJ33" i="1"/>
  <c r="BJ40" i="1"/>
  <c r="BJ19" i="1"/>
  <c r="BJ22" i="1"/>
  <c r="BJ25" i="1"/>
  <c r="BJ52" i="1"/>
  <c r="BJ44" i="1"/>
  <c r="BJ66" i="1"/>
  <c r="AI35" i="13"/>
  <c r="AK41" i="13"/>
  <c r="Z33" i="13"/>
  <c r="M32" i="13"/>
  <c r="I32" i="13"/>
  <c r="AA27" i="13"/>
  <c r="P27" i="13"/>
  <c r="AH25" i="13"/>
  <c r="AF25" i="13"/>
  <c r="AF72" i="13"/>
  <c r="AI4" i="13"/>
  <c r="AB34" i="13"/>
  <c r="P34" i="13"/>
  <c r="S71" i="13"/>
  <c r="Y39" i="14"/>
  <c r="AE39" i="14" s="1"/>
  <c r="Y35" i="14"/>
  <c r="Y50" i="14"/>
  <c r="Y49" i="14"/>
  <c r="Y48" i="14"/>
  <c r="L72" i="14"/>
  <c r="Y47" i="14"/>
  <c r="L71" i="14"/>
  <c r="Y44" i="14"/>
  <c r="L44" i="14"/>
  <c r="Y53" i="14"/>
  <c r="Y52" i="14"/>
  <c r="L66" i="14"/>
  <c r="Y46" i="14"/>
  <c r="P46" i="14"/>
  <c r="L46" i="14"/>
  <c r="Y40" i="14"/>
  <c r="L40" i="14"/>
  <c r="H40" i="14"/>
  <c r="Y36" i="14"/>
  <c r="L36" i="14"/>
  <c r="Y43" i="14"/>
  <c r="Y38" i="14"/>
  <c r="Y42" i="14"/>
  <c r="Y37" i="14"/>
  <c r="Y28" i="14"/>
  <c r="L28" i="14"/>
  <c r="Y21" i="14"/>
  <c r="L21" i="14"/>
  <c r="V30" i="14"/>
  <c r="Y33" i="14"/>
  <c r="L33" i="14"/>
  <c r="H33" i="14"/>
  <c r="Y34" i="14"/>
  <c r="V34" i="14"/>
  <c r="H45" i="14"/>
  <c r="Y8" i="14"/>
  <c r="V8" i="14"/>
  <c r="Y14" i="14"/>
  <c r="R14" i="14"/>
  <c r="L14" i="14"/>
  <c r="H14" i="14"/>
  <c r="Y22" i="14"/>
  <c r="Y19" i="14"/>
  <c r="Y24" i="14"/>
  <c r="Y18" i="14"/>
  <c r="R18" i="14"/>
  <c r="P18" i="14"/>
  <c r="L18" i="14"/>
  <c r="H18" i="14"/>
  <c r="Y23" i="14"/>
  <c r="Y15" i="14"/>
  <c r="Y12" i="14"/>
  <c r="T29" i="14"/>
  <c r="Y13" i="14"/>
  <c r="T13" i="14"/>
  <c r="Q17" i="14"/>
  <c r="Y6" i="14"/>
  <c r="L6" i="14"/>
  <c r="H6" i="14"/>
  <c r="Y16" i="14"/>
  <c r="V16" i="14"/>
  <c r="Y10" i="14"/>
  <c r="T10" i="14"/>
  <c r="H10" i="14"/>
  <c r="H11" i="14"/>
  <c r="Y7" i="14"/>
  <c r="H7" i="14"/>
  <c r="Y9" i="14"/>
  <c r="H9" i="14"/>
  <c r="Y4" i="14"/>
  <c r="T4" i="14"/>
  <c r="H4" i="14"/>
  <c r="Y5" i="14"/>
  <c r="P5" i="14"/>
  <c r="L5" i="14"/>
  <c r="H5" i="14"/>
  <c r="BP75" i="1" l="1"/>
  <c r="I75" i="1"/>
  <c r="AE30" i="14"/>
  <c r="AE45" i="14"/>
  <c r="AE28" i="14"/>
  <c r="AE37" i="14"/>
  <c r="AE9" i="14"/>
  <c r="AE71" i="14"/>
  <c r="AE17" i="14"/>
  <c r="AE29" i="14"/>
  <c r="AE21" i="14"/>
  <c r="AE42" i="14"/>
  <c r="AE43" i="14"/>
  <c r="AE47" i="14"/>
  <c r="AE48" i="14"/>
  <c r="AE73" i="14"/>
  <c r="AE133" i="14"/>
  <c r="AE78" i="14"/>
  <c r="AE52" i="14"/>
  <c r="AE131" i="14"/>
  <c r="AE100" i="14"/>
  <c r="AE112" i="14"/>
  <c r="AE115" i="14"/>
  <c r="AE130" i="14"/>
  <c r="AE137" i="14"/>
  <c r="AE65" i="14"/>
  <c r="AE124" i="14"/>
  <c r="AE125" i="14"/>
  <c r="AE54" i="14"/>
  <c r="AE61" i="14"/>
  <c r="AE117" i="14"/>
  <c r="AE55" i="14"/>
  <c r="AE56" i="14"/>
  <c r="AE110" i="14"/>
  <c r="AE95" i="14"/>
  <c r="AE59" i="14"/>
  <c r="AE101" i="14"/>
  <c r="AE129" i="14"/>
  <c r="AE96" i="14"/>
  <c r="AE102" i="14"/>
  <c r="AE104" i="14"/>
  <c r="AE109" i="14"/>
  <c r="AE121" i="14"/>
  <c r="AE126" i="14"/>
  <c r="AE26" i="14"/>
  <c r="AE90" i="14"/>
  <c r="AE91" i="14"/>
  <c r="AE76" i="14"/>
  <c r="AE82" i="14"/>
  <c r="AE32" i="14"/>
  <c r="AE116" i="14"/>
  <c r="AE23" i="14"/>
  <c r="AE31" i="14"/>
  <c r="AE57" i="14"/>
  <c r="AE41" i="14"/>
  <c r="AE98" i="14"/>
  <c r="AE106" i="14"/>
  <c r="AE113" i="14"/>
  <c r="AE120" i="14"/>
  <c r="AE122" i="14"/>
  <c r="AE134" i="14"/>
  <c r="AE138" i="14"/>
  <c r="AE49" i="14"/>
  <c r="AE20" i="14"/>
  <c r="AE80" i="14"/>
  <c r="AE70" i="14"/>
  <c r="AE123" i="14"/>
  <c r="AE72" i="14"/>
  <c r="AE75" i="14"/>
  <c r="AE93" i="14"/>
  <c r="AE58" i="14"/>
  <c r="AE60" i="14"/>
  <c r="AE103" i="14"/>
  <c r="AE105" i="14"/>
  <c r="AE53" i="14"/>
  <c r="AE127" i="14"/>
  <c r="AE135" i="14"/>
  <c r="AE139" i="14"/>
  <c r="AE62" i="14"/>
  <c r="AE50" i="14"/>
  <c r="AE67" i="14"/>
  <c r="AE15" i="14"/>
  <c r="AE25" i="14"/>
  <c r="AE22" i="14"/>
  <c r="AE92" i="14"/>
  <c r="AE111" i="14"/>
  <c r="AE128" i="14"/>
  <c r="AE140" i="14"/>
  <c r="AE74" i="14"/>
  <c r="AE81" i="14"/>
  <c r="AE69" i="14"/>
  <c r="AE83" i="14"/>
  <c r="AE86" i="14"/>
  <c r="AE88" i="14"/>
  <c r="AE97" i="14"/>
  <c r="AE38" i="14"/>
  <c r="AE99" i="14"/>
  <c r="AE108" i="14"/>
  <c r="AE119" i="14"/>
  <c r="AE12" i="14"/>
  <c r="AE85" i="14"/>
  <c r="AE141" i="14"/>
  <c r="AE35" i="14"/>
  <c r="AE11" i="14"/>
  <c r="AE77" i="14"/>
  <c r="AE68" i="14"/>
  <c r="AE79" i="14"/>
  <c r="AE84" i="14"/>
  <c r="AE94" i="14"/>
  <c r="AE64" i="14"/>
  <c r="AE107" i="14"/>
  <c r="AE114" i="14"/>
  <c r="AE118" i="14"/>
  <c r="AE132" i="14"/>
  <c r="AE136" i="14"/>
  <c r="AS139" i="13"/>
  <c r="AS6" i="13"/>
  <c r="AS8" i="13"/>
  <c r="AS114" i="13"/>
  <c r="AS59" i="13"/>
  <c r="AS82" i="13"/>
  <c r="AS60" i="13"/>
  <c r="AS99" i="13"/>
  <c r="AS11" i="13"/>
  <c r="AS115" i="13"/>
  <c r="AS67" i="13"/>
  <c r="AS37" i="13"/>
  <c r="AS87" i="13"/>
  <c r="AS24" i="13"/>
  <c r="AS15" i="13"/>
  <c r="AS125" i="13"/>
  <c r="AS55" i="13"/>
  <c r="AS98" i="13"/>
  <c r="AS86" i="13"/>
  <c r="AS10" i="13"/>
  <c r="AS127" i="13"/>
  <c r="AS42" i="13"/>
  <c r="AS35" i="13"/>
  <c r="AS108" i="13"/>
  <c r="AS50" i="13"/>
  <c r="AS19" i="13"/>
  <c r="AS91" i="13"/>
  <c r="AS5" i="13"/>
  <c r="AS105" i="13"/>
  <c r="AS120" i="13"/>
  <c r="AS75" i="13"/>
  <c r="AS78" i="13"/>
  <c r="AS7" i="13"/>
  <c r="AS13" i="13"/>
  <c r="AS23" i="13"/>
  <c r="AS47" i="13"/>
  <c r="AS40" i="13"/>
  <c r="AS128" i="13"/>
  <c r="AS44" i="13"/>
  <c r="AS66" i="13"/>
  <c r="AS81" i="13"/>
  <c r="AS135" i="13"/>
  <c r="AS122" i="13"/>
  <c r="AS126" i="13"/>
  <c r="AS49" i="13"/>
  <c r="AS53" i="13"/>
  <c r="AS33" i="13"/>
  <c r="AS36" i="13"/>
  <c r="AS56" i="13"/>
  <c r="AS130" i="13"/>
  <c r="AS76" i="13"/>
  <c r="AS97" i="13"/>
  <c r="AS136" i="13"/>
  <c r="AS138" i="13"/>
  <c r="AS140" i="13"/>
  <c r="AS132" i="13"/>
  <c r="AS52" i="13"/>
  <c r="AS77" i="13"/>
  <c r="AS69" i="13"/>
  <c r="AS83" i="13"/>
  <c r="AS4" i="13"/>
  <c r="AS31" i="13"/>
  <c r="AS124" i="13"/>
  <c r="AS63" i="13"/>
  <c r="AS70" i="13"/>
  <c r="AS21" i="13"/>
  <c r="AS107" i="13"/>
  <c r="AS101" i="13"/>
  <c r="AS41" i="13"/>
  <c r="AS123" i="13"/>
  <c r="AS46" i="13"/>
  <c r="AS51" i="13"/>
  <c r="AS57" i="13"/>
  <c r="AS65" i="13"/>
  <c r="AS48" i="13"/>
  <c r="AS74" i="13"/>
  <c r="AS90" i="13"/>
  <c r="AS92" i="13"/>
  <c r="AS12" i="13"/>
  <c r="AS113" i="13"/>
  <c r="AS26" i="13"/>
  <c r="AS38" i="13"/>
  <c r="AS121" i="13"/>
  <c r="AS54" i="13"/>
  <c r="AS64" i="13"/>
  <c r="AS73" i="13"/>
  <c r="AS79" i="13"/>
  <c r="AS14" i="13"/>
  <c r="AS22" i="13"/>
  <c r="AS28" i="13"/>
  <c r="AS29" i="13"/>
  <c r="AS30" i="13"/>
  <c r="AS62" i="13"/>
  <c r="AS58" i="13"/>
  <c r="AS93" i="13"/>
  <c r="AS18" i="13"/>
  <c r="AS20" i="13"/>
  <c r="AS17" i="13"/>
  <c r="AS39" i="13"/>
  <c r="AS45" i="13"/>
  <c r="AS112" i="13"/>
  <c r="AS61" i="13"/>
  <c r="AS88" i="13"/>
  <c r="AS100" i="13"/>
  <c r="AS118" i="13"/>
  <c r="AE24" i="14"/>
  <c r="AE19" i="14"/>
  <c r="AE66" i="14"/>
  <c r="AE87" i="14"/>
  <c r="AE89" i="14"/>
  <c r="BI51" i="1"/>
  <c r="BP51" i="1" s="1"/>
  <c r="BI12" i="1"/>
  <c r="BI5" i="1"/>
  <c r="BI48" i="1"/>
  <c r="BP48" i="1" s="1"/>
  <c r="BI17" i="1"/>
  <c r="BI25" i="1"/>
  <c r="BI22" i="1"/>
  <c r="BI19" i="1"/>
  <c r="BI40" i="1"/>
  <c r="BI59" i="1"/>
  <c r="BP59" i="1" s="1"/>
  <c r="BI33" i="1"/>
  <c r="BI43" i="1"/>
  <c r="BP43" i="1" s="1"/>
  <c r="BI47" i="1"/>
  <c r="BP47" i="1" s="1"/>
  <c r="BI4" i="1"/>
  <c r="BI69" i="1"/>
  <c r="BP69" i="1" s="1"/>
  <c r="BI37" i="1"/>
  <c r="BI68" i="1"/>
  <c r="BP68" i="1" s="1"/>
  <c r="BI14" i="1"/>
  <c r="BP14" i="1" s="1"/>
  <c r="BI28" i="1"/>
  <c r="BP28" i="1" s="1"/>
  <c r="BI18" i="1"/>
  <c r="BI16" i="1"/>
  <c r="BP16" i="1" s="1"/>
  <c r="BI90" i="1"/>
  <c r="BP90" i="1" s="1"/>
  <c r="BI89" i="1"/>
  <c r="BP89" i="1" s="1"/>
  <c r="BI26" i="1"/>
  <c r="BP26" i="1" s="1"/>
  <c r="BI49" i="1"/>
  <c r="BP49" i="1" s="1"/>
  <c r="BI70" i="1"/>
  <c r="BP70" i="1" s="1"/>
  <c r="BI31" i="1"/>
  <c r="BP31" i="1" s="1"/>
  <c r="BI8" i="1"/>
  <c r="BI27" i="1"/>
  <c r="BP27" i="1" s="1"/>
  <c r="BI6" i="1"/>
  <c r="BI61" i="1"/>
  <c r="BP61" i="1" s="1"/>
  <c r="BI7" i="1"/>
  <c r="BI11" i="1"/>
  <c r="BI64" i="1"/>
  <c r="BI52" i="1"/>
  <c r="BI44" i="1"/>
  <c r="BI66" i="1"/>
  <c r="BU6" i="1" l="1"/>
  <c r="H48" i="1"/>
  <c r="I48" i="1"/>
  <c r="H61" i="1"/>
  <c r="I61" i="1"/>
  <c r="I31" i="1"/>
  <c r="H31" i="1"/>
  <c r="H89" i="1"/>
  <c r="I89" i="1"/>
  <c r="H28" i="1"/>
  <c r="I28" i="1"/>
  <c r="I69" i="1"/>
  <c r="H69" i="1"/>
  <c r="H70" i="1"/>
  <c r="I70" i="1"/>
  <c r="I90" i="1"/>
  <c r="H90" i="1"/>
  <c r="I14" i="1"/>
  <c r="H14" i="1"/>
  <c r="H59" i="1"/>
  <c r="I59" i="1"/>
  <c r="I26" i="1"/>
  <c r="H26" i="1"/>
  <c r="H43" i="1"/>
  <c r="I43" i="1"/>
  <c r="H27" i="1"/>
  <c r="I27" i="1"/>
  <c r="H49" i="1"/>
  <c r="I49" i="1"/>
  <c r="H16" i="1"/>
  <c r="I16" i="1"/>
  <c r="I68" i="1"/>
  <c r="H68" i="1"/>
  <c r="H47" i="1"/>
  <c r="I47" i="1"/>
  <c r="I51" i="1"/>
  <c r="H51" i="1"/>
  <c r="AS137" i="13"/>
  <c r="AE10" i="14"/>
  <c r="AS16" i="13"/>
  <c r="AE18" i="14"/>
  <c r="AE4" i="14"/>
  <c r="AE14" i="14"/>
  <c r="AE44" i="14"/>
  <c r="AE34" i="14"/>
  <c r="AE5" i="14"/>
  <c r="AE36" i="14"/>
  <c r="AE40" i="14"/>
  <c r="AE16" i="14"/>
  <c r="AE46" i="14"/>
  <c r="AE6" i="14"/>
  <c r="AE13" i="14"/>
  <c r="AE33" i="14"/>
  <c r="AE7" i="14"/>
  <c r="AE8" i="14"/>
  <c r="AS9" i="13"/>
  <c r="AS116" i="13"/>
  <c r="AS89" i="13"/>
  <c r="AS43" i="13"/>
  <c r="AS103" i="13"/>
  <c r="AS131" i="13"/>
  <c r="AS32" i="13"/>
  <c r="AS34" i="13"/>
  <c r="AS68" i="13"/>
  <c r="AS102" i="13"/>
  <c r="AS84" i="13"/>
  <c r="AS72" i="13"/>
  <c r="AS133" i="13"/>
  <c r="AS110" i="13"/>
  <c r="AS134" i="13"/>
  <c r="AS95" i="13"/>
  <c r="AS96" i="13"/>
  <c r="AS106" i="13"/>
  <c r="AS27" i="13"/>
  <c r="AS117" i="13"/>
  <c r="AS111" i="13"/>
  <c r="AS85" i="13"/>
  <c r="AS71" i="13"/>
  <c r="AS104" i="13"/>
  <c r="AS119" i="13"/>
  <c r="AS109" i="13"/>
  <c r="AS25" i="13"/>
  <c r="AS129" i="13"/>
  <c r="P6" i="1"/>
  <c r="BY5" i="1" l="1"/>
  <c r="BQ132" i="1"/>
  <c r="BQ51" i="1"/>
  <c r="BQ69" i="1"/>
  <c r="BQ70" i="1"/>
  <c r="BQ43" i="1"/>
  <c r="BQ68" i="1"/>
  <c r="BQ130" i="1" l="1"/>
  <c r="BQ24" i="1" l="1"/>
  <c r="BQ14" i="1"/>
  <c r="BQ16" i="1"/>
  <c r="BQ28" i="1"/>
  <c r="BQ46" i="1"/>
  <c r="BQ31" i="1"/>
  <c r="BQ27" i="1"/>
  <c r="BQ78" i="1"/>
  <c r="BQ20" i="1"/>
  <c r="BQ30" i="1"/>
  <c r="BQ50" i="1"/>
  <c r="BQ55" i="1"/>
  <c r="BQ53" i="1"/>
  <c r="BQ63" i="1"/>
  <c r="BQ57" i="1"/>
  <c r="BQ58" i="1"/>
  <c r="BQ71" i="1"/>
  <c r="BQ21" i="1"/>
  <c r="BQ74" i="1"/>
  <c r="BQ76" i="1"/>
  <c r="BQ77" i="1"/>
  <c r="BQ48" i="1"/>
  <c r="BQ47" i="1"/>
  <c r="BQ54" i="1"/>
  <c r="BQ92" i="1"/>
  <c r="BQ59" i="1"/>
  <c r="BQ102" i="1"/>
  <c r="BQ106" i="1"/>
  <c r="BQ91" i="1"/>
  <c r="BQ96" i="1"/>
  <c r="BQ117" i="1"/>
  <c r="BQ118" i="1"/>
  <c r="BQ90" i="1"/>
  <c r="BQ119" i="1"/>
  <c r="BQ103" i="1"/>
  <c r="BQ121" i="1"/>
  <c r="BQ124" i="1"/>
  <c r="BQ131" i="1"/>
  <c r="BQ61" i="1"/>
  <c r="BQ140" i="1"/>
  <c r="BQ139" i="1"/>
  <c r="BQ97" i="1"/>
  <c r="AY87" i="1"/>
  <c r="BP87" i="1" s="1"/>
  <c r="BU12" i="1" s="1"/>
  <c r="I87" i="1" l="1"/>
  <c r="H87" i="1"/>
  <c r="BY9" i="1" s="1"/>
  <c r="BQ42" i="1"/>
  <c r="BQ141" i="1"/>
  <c r="BQ134" i="1"/>
  <c r="BQ133" i="1"/>
  <c r="BQ126" i="1"/>
  <c r="BQ125" i="1"/>
  <c r="BQ84" i="1"/>
  <c r="BQ89" i="1"/>
  <c r="BQ112" i="1"/>
  <c r="BQ108" i="1"/>
  <c r="BQ86" i="1"/>
  <c r="BQ101" i="1"/>
  <c r="BQ82" i="1"/>
  <c r="BQ39" i="1"/>
  <c r="BQ26" i="1"/>
  <c r="BQ88" i="1"/>
  <c r="BQ138" i="1"/>
  <c r="BQ137" i="1"/>
  <c r="BQ110" i="1"/>
  <c r="BQ45" i="1"/>
  <c r="BQ100" i="1"/>
  <c r="BQ115" i="1"/>
  <c r="BQ111" i="1"/>
  <c r="BQ107" i="1"/>
  <c r="BQ105" i="1"/>
  <c r="BQ99" i="1"/>
  <c r="BQ56" i="1"/>
  <c r="BQ23" i="1"/>
  <c r="BQ62" i="1"/>
  <c r="BQ87" i="1"/>
  <c r="BQ35" i="1"/>
  <c r="BQ95" i="1"/>
  <c r="BQ93" i="1"/>
  <c r="BQ85" i="1"/>
  <c r="BQ60" i="1"/>
  <c r="BQ32" i="1"/>
  <c r="BQ94" i="1"/>
  <c r="BQ49" i="1"/>
  <c r="BQ142" i="1"/>
  <c r="BQ136" i="1"/>
  <c r="BQ135" i="1"/>
  <c r="BQ129" i="1"/>
  <c r="BQ123" i="1"/>
  <c r="BQ122" i="1"/>
  <c r="BQ120" i="1"/>
  <c r="BQ116" i="1"/>
  <c r="BQ109" i="1"/>
  <c r="BQ75" i="1"/>
  <c r="BQ104" i="1"/>
  <c r="BQ67" i="1"/>
  <c r="BQ41" i="1"/>
  <c r="BQ13" i="1"/>
  <c r="BQ38" i="1"/>
  <c r="BB18" i="1"/>
  <c r="BB11" i="1"/>
  <c r="BP11" i="1" s="1"/>
  <c r="BB37" i="1"/>
  <c r="BP37" i="1" s="1"/>
  <c r="BB36" i="1"/>
  <c r="BP36" i="1" s="1"/>
  <c r="AZ17" i="1"/>
  <c r="BP17" i="1" s="1"/>
  <c r="AZ29" i="1"/>
  <c r="BP29" i="1" s="1"/>
  <c r="AZ12" i="1"/>
  <c r="AZ5" i="1"/>
  <c r="H17" i="1" l="1"/>
  <c r="I17" i="1"/>
  <c r="H36" i="1"/>
  <c r="I36" i="1"/>
  <c r="H37" i="1"/>
  <c r="I37" i="1"/>
  <c r="H29" i="1"/>
  <c r="I29" i="1"/>
  <c r="I11" i="1"/>
  <c r="BQ11" i="1" s="1"/>
  <c r="H11" i="1"/>
  <c r="BY8" i="1" s="1"/>
  <c r="AT15" i="1"/>
  <c r="BP15" i="1" s="1"/>
  <c r="AU81" i="1"/>
  <c r="BP81" i="1" s="1"/>
  <c r="AU9" i="1"/>
  <c r="BP9" i="1" s="1"/>
  <c r="AS66" i="1"/>
  <c r="AS22" i="1"/>
  <c r="AR72" i="1"/>
  <c r="AP72" i="1"/>
  <c r="BP72" i="1" s="1"/>
  <c r="AP18" i="1"/>
  <c r="BP18" i="1" s="1"/>
  <c r="I18" i="1" l="1"/>
  <c r="H18" i="1"/>
  <c r="H72" i="1"/>
  <c r="I72" i="1"/>
  <c r="H9" i="1"/>
  <c r="I9" i="1"/>
  <c r="H81" i="1"/>
  <c r="I81" i="1"/>
  <c r="H15" i="1"/>
  <c r="I15" i="1"/>
  <c r="BQ29" i="1"/>
  <c r="BQ81" i="1"/>
  <c r="BQ36" i="1"/>
  <c r="BQ37" i="1"/>
  <c r="BQ17" i="1"/>
  <c r="AW22" i="1"/>
  <c r="AW19" i="1"/>
  <c r="BQ18" i="1" l="1"/>
  <c r="BQ9" i="1"/>
  <c r="BQ72" i="1"/>
  <c r="BQ15" i="1"/>
  <c r="AS6" i="1"/>
  <c r="AJ7" i="1" l="1"/>
  <c r="AI73" i="1" l="1"/>
  <c r="P7" i="1"/>
  <c r="BP7" i="1" s="1"/>
  <c r="T7" i="1"/>
  <c r="P5" i="1"/>
  <c r="BP5" i="1" s="1"/>
  <c r="P4" i="1"/>
  <c r="BP4" i="1" s="1"/>
  <c r="P10" i="1"/>
  <c r="BP10" i="1" s="1"/>
  <c r="P12" i="1"/>
  <c r="BP12" i="1" s="1"/>
  <c r="P65" i="1"/>
  <c r="BP65" i="1" s="1"/>
  <c r="W6" i="1"/>
  <c r="AG6" i="1"/>
  <c r="P8" i="1"/>
  <c r="AG8" i="1"/>
  <c r="P22" i="1"/>
  <c r="AG22" i="1"/>
  <c r="K79" i="1"/>
  <c r="O79" i="1"/>
  <c r="AF80" i="1"/>
  <c r="BP80" i="1" s="1"/>
  <c r="P19" i="1"/>
  <c r="BP19" i="1" s="1"/>
  <c r="AG19" i="1"/>
  <c r="AG113" i="1"/>
  <c r="BP113" i="1" s="1"/>
  <c r="P40" i="1"/>
  <c r="AG40" i="1"/>
  <c r="T73" i="1"/>
  <c r="BP73" i="1" s="1"/>
  <c r="AG25" i="1"/>
  <c r="BP25" i="1" s="1"/>
  <c r="AG33" i="1"/>
  <c r="BP33" i="1" s="1"/>
  <c r="AG64" i="1"/>
  <c r="BP64" i="1" s="1"/>
  <c r="AG128" i="1"/>
  <c r="BP128" i="1" s="1"/>
  <c r="AG44" i="1"/>
  <c r="BP44" i="1" s="1"/>
  <c r="P52" i="1"/>
  <c r="AG52" i="1"/>
  <c r="AG143" i="1"/>
  <c r="BP143" i="1" s="1"/>
  <c r="AG66" i="1"/>
  <c r="BP66" i="1" s="1"/>
  <c r="BU9" i="1" l="1"/>
  <c r="BU10" i="1"/>
  <c r="BU14" i="1"/>
  <c r="BU13" i="1"/>
  <c r="BP79" i="1"/>
  <c r="BQ79" i="1" s="1"/>
  <c r="BP8" i="1"/>
  <c r="BP52" i="1"/>
  <c r="BP40" i="1"/>
  <c r="BP22" i="1"/>
  <c r="BP6" i="1"/>
  <c r="BU5" i="1"/>
  <c r="H25" i="1"/>
  <c r="I25" i="1"/>
  <c r="H65" i="1"/>
  <c r="I65" i="1"/>
  <c r="H5" i="1"/>
  <c r="I5" i="1"/>
  <c r="I143" i="1"/>
  <c r="H143" i="1"/>
  <c r="BY7" i="1" s="1"/>
  <c r="H128" i="1"/>
  <c r="I128" i="1"/>
  <c r="H73" i="1"/>
  <c r="I73" i="1"/>
  <c r="H79" i="1"/>
  <c r="I79" i="1"/>
  <c r="H8" i="1"/>
  <c r="I8" i="1"/>
  <c r="I12" i="1"/>
  <c r="H12" i="1"/>
  <c r="H44" i="1"/>
  <c r="I44" i="1"/>
  <c r="I19" i="1"/>
  <c r="H19" i="1"/>
  <c r="I10" i="1"/>
  <c r="H10" i="1"/>
  <c r="H7" i="1"/>
  <c r="I7" i="1"/>
  <c r="I66" i="1"/>
  <c r="H66" i="1"/>
  <c r="H113" i="1"/>
  <c r="I113" i="1"/>
  <c r="H64" i="1"/>
  <c r="I64" i="1"/>
  <c r="H52" i="1"/>
  <c r="I52" i="1"/>
  <c r="H33" i="1"/>
  <c r="I33" i="1"/>
  <c r="H40" i="1"/>
  <c r="I40" i="1"/>
  <c r="H80" i="1"/>
  <c r="I80" i="1"/>
  <c r="I22" i="1"/>
  <c r="H22" i="1"/>
  <c r="H6" i="1"/>
  <c r="BY12" i="1" s="1"/>
  <c r="I6" i="1"/>
  <c r="H4" i="1"/>
  <c r="I4" i="1"/>
  <c r="BQ12" i="1"/>
  <c r="BQ143" i="1"/>
  <c r="BU11" i="1" l="1"/>
  <c r="BU8" i="1"/>
  <c r="BY6" i="1"/>
  <c r="BU7" i="1"/>
  <c r="BQ6" i="1"/>
  <c r="BQ8" i="1"/>
  <c r="BQ25" i="1"/>
  <c r="BQ22" i="1"/>
  <c r="BQ40" i="1"/>
  <c r="BQ128" i="1"/>
  <c r="BQ7" i="1"/>
  <c r="BQ73" i="1"/>
  <c r="BQ65" i="1"/>
  <c r="BQ10" i="1"/>
  <c r="BQ64" i="1"/>
  <c r="BQ19" i="1"/>
  <c r="BQ52" i="1"/>
  <c r="BQ5" i="1"/>
  <c r="BQ80" i="1"/>
  <c r="BQ33" i="1"/>
  <c r="BQ44" i="1"/>
  <c r="BQ66" i="1"/>
  <c r="BQ113" i="1"/>
  <c r="BQ4" i="1"/>
  <c r="BQ114" i="1" l="1"/>
</calcChain>
</file>

<file path=xl/sharedStrings.xml><?xml version="1.0" encoding="utf-8"?>
<sst xmlns="http://schemas.openxmlformats.org/spreadsheetml/2006/main" count="1891" uniqueCount="351">
  <si>
    <t xml:space="preserve">Thomas </t>
  </si>
  <si>
    <t>Triathlon</t>
  </si>
  <si>
    <t>Duathlon</t>
  </si>
  <si>
    <t>Aquathlon</t>
  </si>
  <si>
    <t>B&amp;R</t>
  </si>
  <si>
    <t>Trail/CO/CAP/ski de fond</t>
  </si>
  <si>
    <t>XS</t>
  </si>
  <si>
    <t>15 (par athlète)</t>
  </si>
  <si>
    <t>1km = 1points</t>
  </si>
  <si>
    <t>S</t>
  </si>
  <si>
    <t>25 (par athlète)</t>
  </si>
  <si>
    <t>M</t>
  </si>
  <si>
    <t>L</t>
  </si>
  <si>
    <t>XL</t>
  </si>
  <si>
    <t>XXL</t>
  </si>
  <si>
    <t>Les courses du Challenge Régional (Ligue Bourgogne de Triathlon) = x 1,5</t>
  </si>
  <si>
    <t>Les championnats de France (label FFTRI) = x 1,2</t>
  </si>
  <si>
    <t>Nom</t>
  </si>
  <si>
    <t xml:space="preserve">Prénom </t>
  </si>
  <si>
    <t>Catégorie</t>
  </si>
  <si>
    <t>Senior</t>
  </si>
  <si>
    <t>Mathéo</t>
  </si>
  <si>
    <t>Emmanuelle</t>
  </si>
  <si>
    <t>senior</t>
  </si>
  <si>
    <t>cadette</t>
  </si>
  <si>
    <t>minimes</t>
  </si>
  <si>
    <t xml:space="preserve">vétéran </t>
  </si>
  <si>
    <t>Nadia</t>
  </si>
  <si>
    <t>Mathieu</t>
  </si>
  <si>
    <t>Mickael</t>
  </si>
  <si>
    <t>benjamin</t>
  </si>
  <si>
    <t>Florence</t>
  </si>
  <si>
    <t>total</t>
  </si>
  <si>
    <t>Quentin</t>
  </si>
  <si>
    <t>Jérome</t>
  </si>
  <si>
    <t>Mathilde</t>
  </si>
  <si>
    <t>arnay le duc</t>
  </si>
  <si>
    <t>beaune</t>
  </si>
  <si>
    <t>Franck</t>
  </si>
  <si>
    <t>veteran</t>
  </si>
  <si>
    <t>poussin</t>
  </si>
  <si>
    <t>Thibaut</t>
  </si>
  <si>
    <t>Arnaud</t>
  </si>
  <si>
    <t>Phlippe</t>
  </si>
  <si>
    <t>David</t>
  </si>
  <si>
    <t>Laurent</t>
  </si>
  <si>
    <t>Laurence</t>
  </si>
  <si>
    <t>trail nuit d'or</t>
  </si>
  <si>
    <t>junior</t>
  </si>
  <si>
    <t>B&amp;R chalon</t>
  </si>
  <si>
    <t>Axel</t>
  </si>
  <si>
    <t>Christophe</t>
  </si>
  <si>
    <t xml:space="preserve">GUENIOT </t>
  </si>
  <si>
    <t>cross volvic</t>
  </si>
  <si>
    <t>cadet</t>
  </si>
  <si>
    <r>
      <t>1</t>
    </r>
    <r>
      <rPr>
        <vertAlign val="superscript"/>
        <sz val="10"/>
        <color rgb="FF000000"/>
        <rFont val="Calibri"/>
        <family val="2"/>
        <scheme val="minor"/>
      </rPr>
      <t>er</t>
    </r>
    <r>
      <rPr>
        <sz val="10"/>
        <color rgb="FF000000"/>
        <rFont val="Calibri"/>
        <family val="2"/>
        <scheme val="minor"/>
      </rPr>
      <t xml:space="preserve"> du club lors d'une course avec + 10 athlètes du club = 1,3</t>
    </r>
  </si>
  <si>
    <r>
      <t>1</t>
    </r>
    <r>
      <rPr>
        <vertAlign val="superscript"/>
        <sz val="10"/>
        <color rgb="FF000000"/>
        <rFont val="Calibri"/>
        <family val="2"/>
        <scheme val="minor"/>
      </rPr>
      <t>er</t>
    </r>
    <r>
      <rPr>
        <sz val="10"/>
        <color rgb="FF000000"/>
        <rFont val="Calibri"/>
        <family val="2"/>
        <scheme val="minor"/>
      </rPr>
      <t xml:space="preserve"> du club lors d'une course avec + 5 athlètes du club = 1,2</t>
    </r>
  </si>
  <si>
    <t>Les courses sélectionneés par le club = x 1,2</t>
  </si>
  <si>
    <t>Maryline</t>
  </si>
  <si>
    <t>corrida sessenage</t>
  </si>
  <si>
    <t>Pascal</t>
  </si>
  <si>
    <t>4h de nage</t>
  </si>
  <si>
    <t>trail de chenove</t>
  </si>
  <si>
    <t>Michel</t>
  </si>
  <si>
    <t>Guy</t>
  </si>
  <si>
    <t>Rosemarie</t>
  </si>
  <si>
    <t>F</t>
  </si>
  <si>
    <t>Karl</t>
  </si>
  <si>
    <t xml:space="preserve">Camille </t>
  </si>
  <si>
    <t xml:space="preserve">cadette </t>
  </si>
  <si>
    <t>beaumes de venise</t>
  </si>
  <si>
    <t>Benjamin</t>
  </si>
  <si>
    <t>10km de genlis / chalon</t>
  </si>
  <si>
    <t>trail de Meursault</t>
  </si>
  <si>
    <t>*1,5</t>
  </si>
  <si>
    <t>B&amp;R sens</t>
  </si>
  <si>
    <t>cyclo hautville</t>
  </si>
  <si>
    <t>corrida rochechouart</t>
  </si>
  <si>
    <t>corrida se chalon/besançon</t>
  </si>
  <si>
    <t>Thierry</t>
  </si>
  <si>
    <t>oxyrace</t>
  </si>
  <si>
    <t>trail coursières</t>
  </si>
  <si>
    <t xml:space="preserve">cross beaune </t>
  </si>
  <si>
    <t>B&amp;R chenove</t>
  </si>
  <si>
    <t xml:space="preserve">trail de semur </t>
  </si>
  <si>
    <t>LALLIER</t>
  </si>
  <si>
    <t>Emmanuel</t>
  </si>
  <si>
    <t>B&amp;R de Gardanne</t>
  </si>
  <si>
    <t>Jérémy</t>
  </si>
  <si>
    <t>Lucie</t>
  </si>
  <si>
    <t xml:space="preserve">Christophe </t>
  </si>
  <si>
    <t>Aline</t>
  </si>
  <si>
    <t>Marc</t>
  </si>
  <si>
    <t>Nicolas</t>
  </si>
  <si>
    <t>Nathalie</t>
  </si>
  <si>
    <t xml:space="preserve">Aurelie </t>
  </si>
  <si>
    <t>Flavie</t>
  </si>
  <si>
    <t>nigth&amp;Run Brochon</t>
  </si>
  <si>
    <t xml:space="preserve">Transvaal Trail </t>
  </si>
  <si>
    <t>véteran</t>
  </si>
  <si>
    <t>Ubaye Snowtrail Salomon</t>
  </si>
  <si>
    <t>Defi du Myon</t>
  </si>
  <si>
    <t>B&amp;R creusot</t>
  </si>
  <si>
    <t xml:space="preserve">Aquathlon Vittel </t>
  </si>
  <si>
    <t xml:space="preserve">Trail de la perouse </t>
  </si>
  <si>
    <t>Gilles</t>
  </si>
  <si>
    <t>Igor</t>
  </si>
  <si>
    <t>Nuit saint georges</t>
  </si>
  <si>
    <t>Duathlon chalon</t>
  </si>
  <si>
    <t>Hugo</t>
  </si>
  <si>
    <t>Matéo</t>
  </si>
  <si>
    <t>Imanol</t>
  </si>
  <si>
    <t>Stephane</t>
  </si>
  <si>
    <t>transmontagne</t>
  </si>
  <si>
    <t>maratlon cognac/nice</t>
  </si>
  <si>
    <t>B&amp;R vauzelle</t>
  </si>
  <si>
    <t xml:space="preserve">semi marathon gray </t>
  </si>
  <si>
    <t>Bonus victoire Challenge B&amp;R</t>
  </si>
  <si>
    <t>Said</t>
  </si>
  <si>
    <t xml:space="preserve">Cyclo </t>
  </si>
  <si>
    <t>1km=0,25pts</t>
  </si>
  <si>
    <t>cyclo montélimar</t>
  </si>
  <si>
    <t>nb</t>
  </si>
  <si>
    <t>France duathlon</t>
  </si>
  <si>
    <t>Raid de l'UB</t>
  </si>
  <si>
    <t>&lt;2h = 20pts</t>
  </si>
  <si>
    <t>raid (équipe)</t>
  </si>
  <si>
    <t>2hà 4h=  30pts</t>
  </si>
  <si>
    <t>&gt;4h = 45pts</t>
  </si>
  <si>
    <t>senoir</t>
  </si>
  <si>
    <t xml:space="preserve">Marrathon Paris/annecy/bordeaux </t>
  </si>
  <si>
    <t xml:space="preserve">trail de la voie romaine </t>
  </si>
  <si>
    <t>point/course</t>
  </si>
  <si>
    <t>Romain</t>
  </si>
  <si>
    <t>Frédéric</t>
  </si>
  <si>
    <t>Bruno</t>
  </si>
  <si>
    <t>Christiane</t>
  </si>
  <si>
    <t>Yannick</t>
  </si>
  <si>
    <t>CHAPUIS</t>
  </si>
  <si>
    <t>Gaël</t>
  </si>
  <si>
    <t>JUMEAU</t>
  </si>
  <si>
    <t>Olivier</t>
  </si>
  <si>
    <t>CHARTRA</t>
  </si>
  <si>
    <t>Pierre</t>
  </si>
  <si>
    <t>JASKOT</t>
  </si>
  <si>
    <t>Clément</t>
  </si>
  <si>
    <t>BERGER</t>
  </si>
  <si>
    <t>Alan</t>
  </si>
  <si>
    <t>SIRIEIX</t>
  </si>
  <si>
    <t>Louis</t>
  </si>
  <si>
    <t>triathlon de Montceau -  1/2 France</t>
  </si>
  <si>
    <t>*1,2</t>
  </si>
  <si>
    <t>*1,5
*1,2</t>
  </si>
  <si>
    <t>LAISSUS</t>
  </si>
  <si>
    <t>SAINT GILLES</t>
  </si>
  <si>
    <t>Stevan</t>
  </si>
  <si>
    <t>LOPEZ</t>
  </si>
  <si>
    <t>MARANO</t>
  </si>
  <si>
    <t>Julie</t>
  </si>
  <si>
    <t>LESEINE</t>
  </si>
  <si>
    <t>LEMOINE</t>
  </si>
  <si>
    <t>Arthur</t>
  </si>
  <si>
    <t>SCHIFANO</t>
  </si>
  <si>
    <t>Charles</t>
  </si>
  <si>
    <t>juska pupille</t>
  </si>
  <si>
    <t>juska minimes</t>
  </si>
  <si>
    <t>CORNEMILLOT</t>
  </si>
  <si>
    <t>BERGEROT</t>
  </si>
  <si>
    <t>LAUREAU</t>
  </si>
  <si>
    <t>DE ALMEIDA</t>
  </si>
  <si>
    <t>GARRAUD</t>
  </si>
  <si>
    <t>COUPLE</t>
  </si>
  <si>
    <t>Points</t>
  </si>
  <si>
    <t>FAMILLE</t>
  </si>
  <si>
    <t>Point</t>
  </si>
  <si>
    <t>DEMONT</t>
  </si>
  <si>
    <t>DUTHU</t>
  </si>
  <si>
    <t>GAUTHEY</t>
  </si>
  <si>
    <t>ROSA</t>
  </si>
  <si>
    <t>EYRAUD</t>
  </si>
  <si>
    <t>CERVEAU</t>
  </si>
  <si>
    <t>BOURGOIN</t>
  </si>
  <si>
    <t>AMMETER</t>
  </si>
  <si>
    <t>DA ROCHA</t>
  </si>
  <si>
    <t>THALINEAU</t>
  </si>
  <si>
    <t>STEINBERG</t>
  </si>
  <si>
    <t>SELLIER</t>
  </si>
  <si>
    <t>VANDESCHRICK</t>
  </si>
  <si>
    <t>BRAZILLIER</t>
  </si>
  <si>
    <t>DA COSTA</t>
  </si>
  <si>
    <t>VIGNAUD</t>
  </si>
  <si>
    <t>LANGLOIS</t>
  </si>
  <si>
    <t>GHOUL</t>
  </si>
  <si>
    <t>BOCCARD</t>
  </si>
  <si>
    <t>BOUARD</t>
  </si>
  <si>
    <t>CHAVERIAT</t>
  </si>
  <si>
    <t>AQUILO</t>
  </si>
  <si>
    <t>MASSE</t>
  </si>
  <si>
    <t>PRINET</t>
  </si>
  <si>
    <t>DELOT</t>
  </si>
  <si>
    <t>MASSON</t>
  </si>
  <si>
    <t>HOQUET</t>
  </si>
  <si>
    <t>BERANGER</t>
  </si>
  <si>
    <t>SANDRE</t>
  </si>
  <si>
    <t>DUCAROUGE</t>
  </si>
  <si>
    <t>CHAPPUIS</t>
  </si>
  <si>
    <t>DAVID</t>
  </si>
  <si>
    <t>REBOUL</t>
  </si>
  <si>
    <t>MILOU</t>
  </si>
  <si>
    <t>THOMAS</t>
  </si>
  <si>
    <t>JOANNIER</t>
  </si>
  <si>
    <t>CHEVALIER</t>
  </si>
  <si>
    <t>COLLADO</t>
  </si>
  <si>
    <t>BROCHOT</t>
  </si>
  <si>
    <t>PUCELLE</t>
  </si>
  <si>
    <t>CLARINARD</t>
  </si>
  <si>
    <t>BLANCHET</t>
  </si>
  <si>
    <t>BRESSON</t>
  </si>
  <si>
    <t>LARGANT</t>
  </si>
  <si>
    <t>LELOUP</t>
  </si>
  <si>
    <t>FERNEY</t>
  </si>
  <si>
    <t>SIRI</t>
  </si>
  <si>
    <t>BOURGERET</t>
  </si>
  <si>
    <t>BRONCHY</t>
  </si>
  <si>
    <t>DOMERT</t>
  </si>
  <si>
    <t>PIC</t>
  </si>
  <si>
    <t>DEGRANCOURT</t>
  </si>
  <si>
    <t>MARRA</t>
  </si>
  <si>
    <t>BONZOM</t>
  </si>
  <si>
    <t>RENOU</t>
  </si>
  <si>
    <t>DUHOUX</t>
  </si>
  <si>
    <t>FURDERER</t>
  </si>
  <si>
    <t>MAURON</t>
  </si>
  <si>
    <t>BESSIERES</t>
  </si>
  <si>
    <t>DUCARME</t>
  </si>
  <si>
    <t>MICHEL</t>
  </si>
  <si>
    <t>CORNEC</t>
  </si>
  <si>
    <t>SAUCE</t>
  </si>
  <si>
    <t>CONARD</t>
  </si>
  <si>
    <t>BUSSINET</t>
  </si>
  <si>
    <t>CHARAOUI</t>
  </si>
  <si>
    <t>GATTAUT</t>
  </si>
  <si>
    <t>BROUSSE</t>
  </si>
  <si>
    <t>MANDIGON</t>
  </si>
  <si>
    <t>CLEMENT</t>
  </si>
  <si>
    <t>SCHMITT</t>
  </si>
  <si>
    <t>GAVE</t>
  </si>
  <si>
    <t>HALLONET</t>
  </si>
  <si>
    <t>ROLLAND</t>
  </si>
  <si>
    <t>PARDON</t>
  </si>
  <si>
    <t>STROME</t>
  </si>
  <si>
    <t>MOUILLON</t>
  </si>
  <si>
    <t>MARTIN</t>
  </si>
  <si>
    <t>AGUIRRE</t>
  </si>
  <si>
    <t>VALETTE</t>
  </si>
  <si>
    <t>GRECO</t>
  </si>
  <si>
    <t>POLLONI</t>
  </si>
  <si>
    <t>GODEFRIN</t>
  </si>
  <si>
    <t>CORNU</t>
  </si>
  <si>
    <t>PASCUAL</t>
  </si>
  <si>
    <t>PECHOUX</t>
  </si>
  <si>
    <t>FORTIN</t>
  </si>
  <si>
    <t>LOISY</t>
  </si>
  <si>
    <t>POULAIN</t>
  </si>
  <si>
    <t xml:space="preserve">Sébastien </t>
  </si>
  <si>
    <t>Marine</t>
  </si>
  <si>
    <t>Elise</t>
  </si>
  <si>
    <t>Cédric</t>
  </si>
  <si>
    <t>Christian</t>
  </si>
  <si>
    <t>Adrienne</t>
  </si>
  <si>
    <t>Caroline</t>
  </si>
  <si>
    <t>Stéphane</t>
  </si>
  <si>
    <t>Jean Claude</t>
  </si>
  <si>
    <t>Alois</t>
  </si>
  <si>
    <t>Dominique</t>
  </si>
  <si>
    <t>Damien</t>
  </si>
  <si>
    <t xml:space="preserve">Anthony </t>
  </si>
  <si>
    <t>Pierre Yves</t>
  </si>
  <si>
    <t>Antoine</t>
  </si>
  <si>
    <t>Grégoire</t>
  </si>
  <si>
    <t>Lilia</t>
  </si>
  <si>
    <t>Eric</t>
  </si>
  <si>
    <t>Denis</t>
  </si>
  <si>
    <t>Aurélien</t>
  </si>
  <si>
    <t>Mathias</t>
  </si>
  <si>
    <t>Tom</t>
  </si>
  <si>
    <t>Léonard</t>
  </si>
  <si>
    <t>Antonin</t>
  </si>
  <si>
    <t xml:space="preserve">Philippe </t>
  </si>
  <si>
    <t>Cyrille</t>
  </si>
  <si>
    <t xml:space="preserve">Carole </t>
  </si>
  <si>
    <t>Estelle</t>
  </si>
  <si>
    <t>Sarah</t>
  </si>
  <si>
    <t xml:space="preserve">Paul </t>
  </si>
  <si>
    <t>Danièle</t>
  </si>
  <si>
    <t>ANTOINE</t>
  </si>
  <si>
    <t xml:space="preserve">Fabrice </t>
  </si>
  <si>
    <t>Fred</t>
  </si>
  <si>
    <t>Pauline</t>
  </si>
  <si>
    <t>Katlyne</t>
  </si>
  <si>
    <t xml:space="preserve">Titouan </t>
  </si>
  <si>
    <t>Emilie</t>
  </si>
  <si>
    <t xml:space="preserve">LEMOINE </t>
  </si>
  <si>
    <t>ROYET</t>
  </si>
  <si>
    <t>GUENIOT</t>
  </si>
  <si>
    <t xml:space="preserve">Nombre de courses </t>
  </si>
  <si>
    <t xml:space="preserve">Trail de la Madone </t>
  </si>
  <si>
    <t xml:space="preserve">La Chevignoise </t>
  </si>
  <si>
    <t>Réné</t>
  </si>
  <si>
    <t xml:space="preserve">Gérard </t>
  </si>
  <si>
    <t>Léa</t>
  </si>
  <si>
    <t>Valérie</t>
  </si>
  <si>
    <t>Kévin</t>
  </si>
  <si>
    <t>Sévérine</t>
  </si>
  <si>
    <t>Rémy</t>
  </si>
  <si>
    <t>Mélissa</t>
  </si>
  <si>
    <t>BOURCIER</t>
  </si>
  <si>
    <t>10km de chalon / pays des cochons</t>
  </si>
  <si>
    <t xml:space="preserve">10km chalon/pays cochons </t>
  </si>
  <si>
    <t>trail Pic Saint Loup/Puymyennaise</t>
  </si>
  <si>
    <t>trail Pic Saint Loup/Puymoyennaise</t>
  </si>
  <si>
    <t>trail du Tacot/des reculées</t>
  </si>
  <si>
    <t>Meeting de la Ligue</t>
  </si>
  <si>
    <t>meeting de la ligue</t>
  </si>
  <si>
    <t>TAISANT</t>
  </si>
  <si>
    <t>Jean Marc</t>
  </si>
  <si>
    <t>triathlon de montélimard/Toulon</t>
  </si>
  <si>
    <t>10km de lac kir/salon/foulees du vernois</t>
  </si>
  <si>
    <t>10km de lac kir/salon/du vernois</t>
  </si>
  <si>
    <t>10km de blettrans/ St Jean de Losne</t>
  </si>
  <si>
    <t>10km de blettrans/St Jean de Losne</t>
  </si>
  <si>
    <t>corida des lampions/ mont afrique</t>
  </si>
  <si>
    <t>corida des lampions/Mont Afrique</t>
  </si>
  <si>
    <t>Raid des Settons/Défi roc</t>
  </si>
  <si>
    <t>Raid Settons/Défi roc</t>
  </si>
  <si>
    <t>triathlon montélimard/Toulon</t>
  </si>
  <si>
    <t>Tri Bourg en B/Bourbon L/Belfort</t>
  </si>
  <si>
    <t>Trail Criel Renage</t>
  </si>
  <si>
    <t>UTCO</t>
  </si>
  <si>
    <t>utco</t>
  </si>
  <si>
    <t>ROUX</t>
  </si>
  <si>
    <t>PURRO</t>
  </si>
  <si>
    <t>Tri Sables d'Olonnes</t>
  </si>
  <si>
    <t>Triathlon Sables d'Olonnes</t>
  </si>
  <si>
    <t>TOUSSAINT</t>
  </si>
  <si>
    <t>la bisou/boucles Verdon</t>
  </si>
  <si>
    <t>la bisou/Boucles du Verdon</t>
  </si>
  <si>
    <t>Tri de Mimizan/ Tri de Montbéliard</t>
  </si>
  <si>
    <t>Tri Mimizan / tri de Montbéliard</t>
  </si>
  <si>
    <t xml:space="preserve">Nb course </t>
  </si>
  <si>
    <t>classement 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</si>
</sst>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66"/>
      <name val="Calibri"/>
      <family val="2"/>
      <scheme val="minor"/>
    </font>
    <font>
      <sz val="11"/>
      <color rgb="FFFF0066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FF0066"/>
      <name val="Calibri"/>
      <family val="2"/>
      <scheme val="minor"/>
    </font>
    <font>
      <b/>
      <sz val="9"/>
      <color rgb="FFFF006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2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14" fillId="3" borderId="2" xfId="0" applyFont="1" applyFill="1" applyBorder="1" applyAlignment="1">
      <alignment horizontal="center" vertical="center" textRotation="90" wrapText="1"/>
    </xf>
    <xf numFmtId="0" fontId="14" fillId="10" borderId="2" xfId="0" applyFont="1" applyFill="1" applyBorder="1" applyAlignment="1">
      <alignment horizontal="center" vertical="center" textRotation="90" wrapText="1"/>
    </xf>
    <xf numFmtId="0" fontId="15" fillId="3" borderId="2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>
      <alignment horizontal="center" vertical="center" textRotation="90" wrapText="1"/>
    </xf>
    <xf numFmtId="0" fontId="5" fillId="11" borderId="2" xfId="0" applyFont="1" applyFill="1" applyBorder="1" applyAlignment="1">
      <alignment horizontal="center" vertical="center" textRotation="90"/>
    </xf>
    <xf numFmtId="0" fontId="5" fillId="12" borderId="2" xfId="0" applyFont="1" applyFill="1" applyBorder="1" applyAlignment="1">
      <alignment horizontal="center" vertical="center" textRotation="9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11" borderId="2" xfId="0" applyFont="1" applyFill="1" applyBorder="1" applyAlignment="1">
      <alignment horizontal="center" vertical="center" textRotation="90" wrapText="1"/>
    </xf>
    <xf numFmtId="0" fontId="5" fillId="12" borderId="2" xfId="0" applyFont="1" applyFill="1" applyBorder="1" applyAlignment="1">
      <alignment horizontal="center" vertical="center" textRotation="90" wrapText="1"/>
    </xf>
    <xf numFmtId="0" fontId="5" fillId="13" borderId="2" xfId="0" applyFont="1" applyFill="1" applyBorder="1" applyAlignment="1">
      <alignment horizontal="center" vertical="center" textRotation="90" wrapText="1"/>
    </xf>
    <xf numFmtId="0" fontId="14" fillId="14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14" fillId="13" borderId="2" xfId="0" applyFont="1" applyFill="1" applyBorder="1" applyAlignment="1">
      <alignment horizontal="center" vertical="center" textRotation="90" wrapText="1"/>
    </xf>
    <xf numFmtId="0" fontId="5" fillId="15" borderId="2" xfId="0" applyFont="1" applyFill="1" applyBorder="1" applyAlignment="1">
      <alignment horizontal="center" vertical="center" textRotation="90" wrapText="1"/>
    </xf>
    <xf numFmtId="0" fontId="14" fillId="15" borderId="2" xfId="0" applyFont="1" applyFill="1" applyBorder="1" applyAlignment="1">
      <alignment horizontal="center" vertical="center" textRotation="90" wrapText="1"/>
    </xf>
    <xf numFmtId="0" fontId="5" fillId="16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6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8" fontId="5" fillId="0" borderId="2" xfId="0" applyNumberFormat="1" applyFont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0" xfId="0"/>
    <xf numFmtId="1" fontId="6" fillId="3" borderId="2" xfId="0" applyNumberFormat="1" applyFont="1" applyFill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4" fillId="17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0" xfId="0" applyFill="1" applyBorder="1" applyAlignment="1"/>
    <xf numFmtId="0" fontId="0" fillId="11" borderId="11" xfId="0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00"/>
      <color rgb="FFFF0066"/>
      <color rgb="FF0000FF"/>
      <color rgb="FFF0FC8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52"/>
  <sheetViews>
    <sheetView tabSelected="1" zoomScale="62" zoomScaleNormal="62" workbookViewId="0">
      <selection activeCell="X14" sqref="X14"/>
    </sheetView>
  </sheetViews>
  <sheetFormatPr baseColWidth="10" defaultRowHeight="15" x14ac:dyDescent="0.25"/>
  <cols>
    <col min="1" max="1" width="4.42578125" style="8" bestFit="1" customWidth="1"/>
    <col min="2" max="2" width="1.140625" style="18" customWidth="1"/>
    <col min="3" max="3" width="14.85546875" style="8" customWidth="1"/>
    <col min="4" max="4" width="12.85546875" style="8" customWidth="1"/>
    <col min="5" max="5" width="3.28515625" style="8" customWidth="1"/>
    <col min="6" max="6" width="9.7109375" style="8" customWidth="1"/>
    <col min="7" max="7" width="4.7109375" style="128" customWidth="1"/>
    <col min="8" max="8" width="7.7109375" style="72" bestFit="1" customWidth="1"/>
    <col min="9" max="9" width="3.7109375" style="8" customWidth="1"/>
    <col min="10" max="55" width="2.7109375" style="10" customWidth="1"/>
    <col min="56" max="56" width="2.5703125" style="10" customWidth="1"/>
    <col min="57" max="57" width="3.7109375" style="10" customWidth="1"/>
    <col min="58" max="62" width="2.7109375" style="10" customWidth="1"/>
    <col min="63" max="67" width="3.28515625" style="10" customWidth="1"/>
    <col min="68" max="68" width="7" style="5" bestFit="1" customWidth="1"/>
    <col min="69" max="69" width="3.5703125" style="5" customWidth="1"/>
    <col min="70" max="70" width="0.85546875" style="5" customWidth="1"/>
    <col min="71" max="71" width="14" style="5" customWidth="1"/>
    <col min="72" max="72" width="3.28515625" style="41" bestFit="1" customWidth="1"/>
    <col min="73" max="73" width="6.28515625" style="41" customWidth="1"/>
    <col min="74" max="74" width="1.28515625" style="5" customWidth="1"/>
    <col min="75" max="75" width="11.42578125" style="5"/>
    <col min="76" max="76" width="14.28515625" style="5" customWidth="1"/>
    <col min="77" max="77" width="7" style="5" customWidth="1"/>
    <col min="78" max="16384" width="11.42578125" style="5"/>
  </cols>
  <sheetData>
    <row r="1" spans="1:77" s="10" customFormat="1" ht="12" x14ac:dyDescent="0.2">
      <c r="B1" s="48"/>
      <c r="C1" s="29"/>
      <c r="D1" s="29"/>
      <c r="E1" s="29"/>
      <c r="F1" s="29"/>
      <c r="G1" s="48"/>
      <c r="H1" s="29"/>
      <c r="I1" s="29"/>
      <c r="J1" s="29"/>
      <c r="K1" s="29"/>
      <c r="L1" s="29"/>
      <c r="M1" s="29"/>
      <c r="N1" s="29"/>
      <c r="O1" s="29"/>
      <c r="P1" s="29" t="s">
        <v>74</v>
      </c>
      <c r="Q1" s="29"/>
      <c r="R1" s="29"/>
      <c r="S1" s="29"/>
      <c r="T1" s="29"/>
      <c r="U1" s="29"/>
      <c r="V1" s="29"/>
      <c r="W1" s="29"/>
      <c r="X1" s="29" t="s">
        <v>74</v>
      </c>
      <c r="Y1" s="29"/>
      <c r="Z1" s="29"/>
      <c r="AA1" s="29"/>
      <c r="AB1" s="29"/>
      <c r="AC1" s="29"/>
      <c r="AD1" s="29"/>
      <c r="AE1" s="29"/>
      <c r="AF1" s="29"/>
      <c r="AG1" s="29" t="s">
        <v>74</v>
      </c>
      <c r="AH1" s="29"/>
      <c r="AI1" s="29"/>
      <c r="AJ1" s="29"/>
      <c r="AK1" s="29"/>
      <c r="AL1" s="29"/>
      <c r="AM1" s="29" t="s">
        <v>74</v>
      </c>
      <c r="AN1" s="29"/>
      <c r="AO1" s="29"/>
      <c r="AP1" s="29"/>
      <c r="AQ1" s="29"/>
      <c r="AR1" s="29"/>
      <c r="AS1" s="29" t="s">
        <v>74</v>
      </c>
      <c r="AT1" s="29"/>
      <c r="AU1" s="29"/>
      <c r="AV1" s="29"/>
      <c r="AW1" s="29" t="s">
        <v>74</v>
      </c>
      <c r="AX1" s="29"/>
      <c r="AY1" s="29"/>
      <c r="AZ1" s="29" t="s">
        <v>151</v>
      </c>
      <c r="BA1" s="29"/>
      <c r="BB1" s="29"/>
      <c r="BC1" s="29"/>
      <c r="BD1" s="29"/>
      <c r="BE1" s="29"/>
      <c r="BF1" s="29"/>
      <c r="BG1" s="29"/>
      <c r="BH1" s="29"/>
      <c r="BI1" s="29" t="s">
        <v>152</v>
      </c>
      <c r="BJ1" s="29"/>
      <c r="BK1" s="29"/>
      <c r="BM1" s="29"/>
      <c r="BN1" s="29"/>
      <c r="BO1" s="29" t="s">
        <v>151</v>
      </c>
      <c r="BP1" s="29"/>
    </row>
    <row r="2" spans="1:77" ht="154.5" customHeight="1" x14ac:dyDescent="0.25">
      <c r="C2" s="6" t="s">
        <v>17</v>
      </c>
      <c r="D2" s="6" t="s">
        <v>18</v>
      </c>
      <c r="E2" s="114" t="s">
        <v>19</v>
      </c>
      <c r="F2" s="115"/>
      <c r="G2" s="126" t="s">
        <v>350</v>
      </c>
      <c r="H2" s="58" t="s">
        <v>32</v>
      </c>
      <c r="I2" s="67" t="s">
        <v>349</v>
      </c>
      <c r="J2" s="68" t="s">
        <v>307</v>
      </c>
      <c r="K2" s="69" t="s">
        <v>306</v>
      </c>
      <c r="L2" s="68" t="s">
        <v>114</v>
      </c>
      <c r="M2" s="68" t="s">
        <v>36</v>
      </c>
      <c r="N2" s="68" t="s">
        <v>37</v>
      </c>
      <c r="O2" s="69" t="s">
        <v>47</v>
      </c>
      <c r="P2" s="77" t="s">
        <v>49</v>
      </c>
      <c r="Q2" s="9" t="s">
        <v>53</v>
      </c>
      <c r="R2" s="68" t="s">
        <v>59</v>
      </c>
      <c r="S2" s="9" t="s">
        <v>61</v>
      </c>
      <c r="T2" s="69" t="s">
        <v>62</v>
      </c>
      <c r="U2" s="68" t="s">
        <v>72</v>
      </c>
      <c r="V2" s="68" t="s">
        <v>70</v>
      </c>
      <c r="W2" s="69" t="s">
        <v>73</v>
      </c>
      <c r="X2" s="77" t="s">
        <v>75</v>
      </c>
      <c r="Y2" s="9" t="s">
        <v>76</v>
      </c>
      <c r="Z2" s="68" t="s">
        <v>77</v>
      </c>
      <c r="AA2" s="68" t="s">
        <v>331</v>
      </c>
      <c r="AB2" s="68" t="s">
        <v>78</v>
      </c>
      <c r="AC2" s="69" t="s">
        <v>80</v>
      </c>
      <c r="AD2" s="69" t="s">
        <v>81</v>
      </c>
      <c r="AE2" s="9" t="s">
        <v>82</v>
      </c>
      <c r="AF2" s="69" t="s">
        <v>84</v>
      </c>
      <c r="AG2" s="77" t="s">
        <v>83</v>
      </c>
      <c r="AH2" s="77" t="s">
        <v>87</v>
      </c>
      <c r="AI2" s="69" t="s">
        <v>97</v>
      </c>
      <c r="AJ2" s="68" t="s">
        <v>98</v>
      </c>
      <c r="AK2" s="69" t="s">
        <v>100</v>
      </c>
      <c r="AL2" s="69" t="s">
        <v>101</v>
      </c>
      <c r="AM2" s="77" t="s">
        <v>102</v>
      </c>
      <c r="AN2" s="81" t="s">
        <v>103</v>
      </c>
      <c r="AO2" s="68" t="s">
        <v>116</v>
      </c>
      <c r="AP2" s="69" t="s">
        <v>104</v>
      </c>
      <c r="AQ2" s="68" t="s">
        <v>329</v>
      </c>
      <c r="AR2" s="68" t="s">
        <v>107</v>
      </c>
      <c r="AS2" s="79" t="s">
        <v>108</v>
      </c>
      <c r="AT2" s="9" t="s">
        <v>121</v>
      </c>
      <c r="AU2" s="69" t="s">
        <v>113</v>
      </c>
      <c r="AV2" s="68" t="s">
        <v>317</v>
      </c>
      <c r="AW2" s="77" t="s">
        <v>115</v>
      </c>
      <c r="AX2" s="77" t="s">
        <v>117</v>
      </c>
      <c r="AY2" s="69" t="s">
        <v>131</v>
      </c>
      <c r="AZ2" s="80" t="s">
        <v>123</v>
      </c>
      <c r="BA2" s="76" t="s">
        <v>124</v>
      </c>
      <c r="BB2" s="56" t="s">
        <v>345</v>
      </c>
      <c r="BC2" s="68" t="s">
        <v>130</v>
      </c>
      <c r="BD2" s="68" t="s">
        <v>327</v>
      </c>
      <c r="BE2" s="57" t="s">
        <v>326</v>
      </c>
      <c r="BF2" s="76" t="s">
        <v>333</v>
      </c>
      <c r="BG2" s="68" t="s">
        <v>321</v>
      </c>
      <c r="BH2" s="68" t="s">
        <v>319</v>
      </c>
      <c r="BI2" s="57" t="s">
        <v>150</v>
      </c>
      <c r="BJ2" s="57" t="s">
        <v>322</v>
      </c>
      <c r="BK2" s="57" t="s">
        <v>336</v>
      </c>
      <c r="BL2" s="57" t="s">
        <v>347</v>
      </c>
      <c r="BM2" s="69" t="s">
        <v>337</v>
      </c>
      <c r="BN2" s="69" t="s">
        <v>338</v>
      </c>
      <c r="BO2" s="57" t="s">
        <v>342</v>
      </c>
      <c r="BP2" s="58" t="s">
        <v>32</v>
      </c>
      <c r="BQ2" s="59" t="s">
        <v>132</v>
      </c>
    </row>
    <row r="3" spans="1:77" s="18" customFormat="1" ht="9.75" customHeight="1" x14ac:dyDescent="0.25">
      <c r="C3" s="32"/>
      <c r="D3" s="32"/>
      <c r="E3" s="32"/>
      <c r="F3" s="32"/>
      <c r="G3" s="32"/>
      <c r="H3" s="34"/>
      <c r="I3" s="33"/>
      <c r="J3" s="44"/>
      <c r="K3" s="4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4"/>
    </row>
    <row r="4" spans="1:77" s="18" customFormat="1" x14ac:dyDescent="0.25">
      <c r="A4" s="22">
        <v>1</v>
      </c>
      <c r="C4" s="7" t="s">
        <v>156</v>
      </c>
      <c r="D4" s="7" t="s">
        <v>92</v>
      </c>
      <c r="E4" s="7" t="s">
        <v>11</v>
      </c>
      <c r="F4" s="20" t="s">
        <v>26</v>
      </c>
      <c r="G4" s="129">
        <v>1</v>
      </c>
      <c r="H4" s="113">
        <f>SUM(J4:BO4)</f>
        <v>490.8</v>
      </c>
      <c r="I4" s="15">
        <f>COUNT(J4:BO4)</f>
        <v>20</v>
      </c>
      <c r="J4" s="15">
        <v>10</v>
      </c>
      <c r="K4" s="15">
        <v>14</v>
      </c>
      <c r="L4" s="15"/>
      <c r="M4" s="15">
        <v>3</v>
      </c>
      <c r="N4" s="15">
        <v>21</v>
      </c>
      <c r="O4" s="15">
        <v>16</v>
      </c>
      <c r="P4" s="15">
        <f>15*1.5</f>
        <v>22.5</v>
      </c>
      <c r="Q4" s="15"/>
      <c r="R4" s="15"/>
      <c r="S4" s="15"/>
      <c r="T4" s="15">
        <v>16</v>
      </c>
      <c r="U4" s="15"/>
      <c r="V4" s="15"/>
      <c r="W4" s="15">
        <v>13.3</v>
      </c>
      <c r="X4" s="15"/>
      <c r="Y4" s="15"/>
      <c r="Z4" s="15"/>
      <c r="AA4" s="15"/>
      <c r="AB4" s="15"/>
      <c r="AC4" s="15"/>
      <c r="AD4" s="15"/>
      <c r="AE4" s="15"/>
      <c r="AF4" s="15"/>
      <c r="AG4" s="15">
        <v>22.5</v>
      </c>
      <c r="AH4" s="15"/>
      <c r="AI4" s="15">
        <v>15</v>
      </c>
      <c r="AJ4" s="15"/>
      <c r="AK4" s="15"/>
      <c r="AL4" s="15">
        <v>15</v>
      </c>
      <c r="AM4" s="15"/>
      <c r="AN4" s="15"/>
      <c r="AO4" s="15">
        <v>21</v>
      </c>
      <c r="AP4" s="15"/>
      <c r="AQ4" s="15">
        <v>10</v>
      </c>
      <c r="AR4" s="15">
        <v>21</v>
      </c>
      <c r="AS4" s="15"/>
      <c r="AT4" s="15"/>
      <c r="AU4" s="15"/>
      <c r="AV4" s="15">
        <v>10</v>
      </c>
      <c r="AW4" s="15"/>
      <c r="AX4" s="15"/>
      <c r="AY4" s="15"/>
      <c r="AZ4" s="15"/>
      <c r="BA4" s="15"/>
      <c r="BB4" s="15"/>
      <c r="BC4" s="15">
        <v>43</v>
      </c>
      <c r="BD4" s="15"/>
      <c r="BE4" s="15"/>
      <c r="BF4" s="15"/>
      <c r="BG4" s="15"/>
      <c r="BH4" s="15"/>
      <c r="BI4" s="38">
        <f>40*1.5</f>
        <v>60</v>
      </c>
      <c r="BJ4" s="38">
        <f>25*1.5+30*1.5</f>
        <v>82.5</v>
      </c>
      <c r="BK4" s="38">
        <v>35</v>
      </c>
      <c r="BL4" s="38">
        <v>40</v>
      </c>
      <c r="BM4" s="38"/>
      <c r="BN4" s="38"/>
      <c r="BO4" s="38"/>
      <c r="BP4" s="113">
        <f>SUM(J4:BO4)</f>
        <v>490.8</v>
      </c>
      <c r="BQ4" s="41">
        <f>BP4/I4</f>
        <v>24.54</v>
      </c>
      <c r="BS4" s="65" t="s">
        <v>173</v>
      </c>
      <c r="BT4" s="65" t="s">
        <v>122</v>
      </c>
      <c r="BU4" s="65" t="s">
        <v>174</v>
      </c>
      <c r="BW4" s="130" t="s">
        <v>171</v>
      </c>
      <c r="BX4" s="131"/>
      <c r="BY4" s="65" t="s">
        <v>172</v>
      </c>
    </row>
    <row r="5" spans="1:77" x14ac:dyDescent="0.25">
      <c r="A5" s="22">
        <v>2</v>
      </c>
      <c r="B5" s="11"/>
      <c r="C5" s="51" t="s">
        <v>160</v>
      </c>
      <c r="D5" s="51" t="s">
        <v>35</v>
      </c>
      <c r="E5" s="13" t="s">
        <v>66</v>
      </c>
      <c r="F5" s="21" t="s">
        <v>24</v>
      </c>
      <c r="G5" s="129">
        <v>1</v>
      </c>
      <c r="H5" s="113">
        <f>SUM(J5:BO5)</f>
        <v>403.6</v>
      </c>
      <c r="I5" s="15">
        <f>COUNT(J5:BO5)</f>
        <v>12</v>
      </c>
      <c r="J5" s="15">
        <v>4.5</v>
      </c>
      <c r="K5" s="15"/>
      <c r="L5" s="15"/>
      <c r="M5" s="15">
        <v>2.6</v>
      </c>
      <c r="N5" s="15"/>
      <c r="O5" s="15"/>
      <c r="P5" s="15">
        <f>15*1.5</f>
        <v>22.5</v>
      </c>
      <c r="Q5" s="15"/>
      <c r="R5" s="15"/>
      <c r="S5" s="15">
        <v>40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>
        <v>22.5</v>
      </c>
      <c r="AH5" s="15"/>
      <c r="AI5" s="15"/>
      <c r="AJ5" s="15"/>
      <c r="AK5" s="15"/>
      <c r="AL5" s="15"/>
      <c r="AM5" s="15">
        <v>22.5</v>
      </c>
      <c r="AN5" s="15">
        <v>15</v>
      </c>
      <c r="AO5" s="15"/>
      <c r="AP5" s="15"/>
      <c r="AQ5" s="15"/>
      <c r="AR5" s="15"/>
      <c r="AS5" s="15">
        <v>52.5</v>
      </c>
      <c r="AT5" s="15"/>
      <c r="AU5" s="15"/>
      <c r="AV5" s="15"/>
      <c r="AW5" s="15"/>
      <c r="AX5" s="15"/>
      <c r="AY5" s="15"/>
      <c r="AZ5" s="15">
        <f>35*1.2</f>
        <v>42</v>
      </c>
      <c r="BA5" s="15"/>
      <c r="BB5" s="15"/>
      <c r="BC5" s="15"/>
      <c r="BD5" s="15"/>
      <c r="BE5" s="15">
        <v>40</v>
      </c>
      <c r="BF5" s="15"/>
      <c r="BG5" s="15"/>
      <c r="BH5" s="15"/>
      <c r="BI5" s="15">
        <f>40*1.2</f>
        <v>48</v>
      </c>
      <c r="BJ5" s="15">
        <f>25*1.5+30*1.5*1.2</f>
        <v>91.5</v>
      </c>
      <c r="BK5" s="15"/>
      <c r="BL5" s="15"/>
      <c r="BM5" s="15"/>
      <c r="BN5" s="15"/>
      <c r="BO5" s="15"/>
      <c r="BP5" s="113">
        <f>SUM(J5:BO5)</f>
        <v>403.6</v>
      </c>
      <c r="BQ5" s="54">
        <f>BP5/I5</f>
        <v>33.633333333333333</v>
      </c>
      <c r="BS5" s="7" t="s">
        <v>156</v>
      </c>
      <c r="BT5" s="7">
        <v>5</v>
      </c>
      <c r="BU5" s="111">
        <f>BP94+BP95+BP96+BP97</f>
        <v>160</v>
      </c>
      <c r="BV5" s="18"/>
      <c r="BW5" s="52" t="s">
        <v>302</v>
      </c>
      <c r="BX5" s="51" t="s">
        <v>160</v>
      </c>
      <c r="BY5" s="111">
        <f>H89+H92</f>
        <v>82.5</v>
      </c>
    </row>
    <row r="6" spans="1:77" x14ac:dyDescent="0.25">
      <c r="A6" s="22">
        <v>3</v>
      </c>
      <c r="C6" s="30" t="s">
        <v>175</v>
      </c>
      <c r="D6" s="30" t="s">
        <v>264</v>
      </c>
      <c r="E6" s="30" t="s">
        <v>11</v>
      </c>
      <c r="F6" s="36" t="s">
        <v>26</v>
      </c>
      <c r="G6" s="127">
        <v>2</v>
      </c>
      <c r="H6" s="113">
        <f>SUM(J6:BO6)</f>
        <v>375.54</v>
      </c>
      <c r="I6" s="15">
        <f>COUNT(J6:BO6)</f>
        <v>11</v>
      </c>
      <c r="J6" s="31"/>
      <c r="K6" s="31"/>
      <c r="L6" s="31"/>
      <c r="M6" s="31"/>
      <c r="N6" s="31"/>
      <c r="O6" s="31"/>
      <c r="P6" s="31">
        <f>15*1.5</f>
        <v>22.5</v>
      </c>
      <c r="Q6" s="31"/>
      <c r="R6" s="31"/>
      <c r="S6" s="31"/>
      <c r="T6" s="31"/>
      <c r="U6" s="31"/>
      <c r="V6" s="31"/>
      <c r="W6" s="122">
        <f>13.3*1.3</f>
        <v>17.290000000000003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>
        <f>22.5*1.2</f>
        <v>27</v>
      </c>
      <c r="AH6" s="122"/>
      <c r="AI6" s="122"/>
      <c r="AJ6" s="122"/>
      <c r="AK6" s="122"/>
      <c r="AL6" s="122"/>
      <c r="AM6" s="123">
        <v>22.5</v>
      </c>
      <c r="AN6" s="122"/>
      <c r="AO6" s="122"/>
      <c r="AP6" s="122"/>
      <c r="AQ6" s="122"/>
      <c r="AR6" s="122"/>
      <c r="AS6" s="122">
        <f>52.5*1.3</f>
        <v>68.25</v>
      </c>
      <c r="AT6" s="122"/>
      <c r="AU6" s="122"/>
      <c r="AV6" s="122"/>
      <c r="AW6" s="123">
        <v>23</v>
      </c>
      <c r="AX6" s="123">
        <v>20</v>
      </c>
      <c r="AY6" s="123"/>
      <c r="AZ6" s="123"/>
      <c r="BA6" s="123">
        <v>45</v>
      </c>
      <c r="BB6" s="123"/>
      <c r="BC6" s="123"/>
      <c r="BD6" s="123"/>
      <c r="BE6" s="123">
        <v>40</v>
      </c>
      <c r="BF6" s="123">
        <v>30</v>
      </c>
      <c r="BG6" s="123"/>
      <c r="BH6" s="123"/>
      <c r="BI6" s="38">
        <f>40*1.5</f>
        <v>60</v>
      </c>
      <c r="BJ6" s="38"/>
      <c r="BK6" s="38"/>
      <c r="BL6" s="38"/>
      <c r="BM6" s="38"/>
      <c r="BN6" s="38"/>
      <c r="BO6" s="38"/>
      <c r="BP6" s="113">
        <f>SUM(J6:BO6)</f>
        <v>375.54</v>
      </c>
      <c r="BQ6" s="54">
        <f>BP6/I6</f>
        <v>34.14</v>
      </c>
      <c r="BS6" s="11" t="s">
        <v>160</v>
      </c>
      <c r="BT6" s="11">
        <v>4</v>
      </c>
      <c r="BU6" s="111">
        <f>BP89+BP90+BP91+BP92+BP93</f>
        <v>206</v>
      </c>
      <c r="BW6" s="53" t="s">
        <v>304</v>
      </c>
      <c r="BX6" s="16" t="s">
        <v>166</v>
      </c>
      <c r="BY6" s="112">
        <f>H44+H73</f>
        <v>161.39999999999998</v>
      </c>
    </row>
    <row r="7" spans="1:77" x14ac:dyDescent="0.25">
      <c r="A7" s="22">
        <v>4</v>
      </c>
      <c r="C7" s="7" t="s">
        <v>180</v>
      </c>
      <c r="D7" s="7" t="s">
        <v>50</v>
      </c>
      <c r="E7" s="7" t="s">
        <v>11</v>
      </c>
      <c r="F7" s="19" t="s">
        <v>23</v>
      </c>
      <c r="G7" s="129">
        <v>1</v>
      </c>
      <c r="H7" s="113">
        <f>SUM(J7:BO7)</f>
        <v>347.45</v>
      </c>
      <c r="I7" s="15">
        <f>COUNT(J7:BO7)</f>
        <v>13</v>
      </c>
      <c r="J7" s="15">
        <v>4.5</v>
      </c>
      <c r="K7" s="15"/>
      <c r="L7" s="15"/>
      <c r="M7" s="15"/>
      <c r="N7" s="15"/>
      <c r="O7" s="15"/>
      <c r="P7" s="26">
        <f>15*1.3*1.5</f>
        <v>29.25</v>
      </c>
      <c r="Q7" s="26"/>
      <c r="R7" s="26"/>
      <c r="S7" s="38">
        <v>40</v>
      </c>
      <c r="T7" s="26">
        <f>8*1.3</f>
        <v>10.4</v>
      </c>
      <c r="U7" s="26"/>
      <c r="V7" s="26"/>
      <c r="W7" s="15">
        <v>13.3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>
        <v>15</v>
      </c>
      <c r="AI7" s="15"/>
      <c r="AJ7" s="26">
        <f>10*1.5</f>
        <v>15</v>
      </c>
      <c r="AK7" s="26"/>
      <c r="AL7" s="26"/>
      <c r="AM7" s="26"/>
      <c r="AN7" s="38">
        <v>15</v>
      </c>
      <c r="AO7" s="38"/>
      <c r="AP7" s="38"/>
      <c r="AQ7" s="38"/>
      <c r="AR7" s="38"/>
      <c r="AS7" s="38">
        <v>52.5</v>
      </c>
      <c r="AT7" s="38"/>
      <c r="AU7" s="38"/>
      <c r="AV7" s="38"/>
      <c r="AW7" s="38"/>
      <c r="AX7" s="38"/>
      <c r="AY7" s="38"/>
      <c r="AZ7" s="38"/>
      <c r="BA7" s="38"/>
      <c r="BB7" s="38">
        <v>42.5</v>
      </c>
      <c r="BC7" s="38"/>
      <c r="BD7" s="38">
        <v>10</v>
      </c>
      <c r="BE7" s="38">
        <v>40</v>
      </c>
      <c r="BF7" s="38"/>
      <c r="BG7" s="38"/>
      <c r="BH7" s="38"/>
      <c r="BI7" s="38">
        <f>40*1.5</f>
        <v>60</v>
      </c>
      <c r="BJ7" s="38"/>
      <c r="BK7" s="38"/>
      <c r="BL7" s="38"/>
      <c r="BM7" s="38"/>
      <c r="BN7" s="38"/>
      <c r="BO7" s="38"/>
      <c r="BP7" s="113">
        <f>SUM(J7:BO7)</f>
        <v>347.45</v>
      </c>
      <c r="BQ7" s="54">
        <f>BP7/I7</f>
        <v>26.726923076923075</v>
      </c>
      <c r="BS7" s="7" t="s">
        <v>148</v>
      </c>
      <c r="BT7" s="7">
        <v>3</v>
      </c>
      <c r="BU7" s="111">
        <f>BP132+BP133+BP134</f>
        <v>30</v>
      </c>
      <c r="BW7" s="53" t="s">
        <v>190</v>
      </c>
      <c r="BX7" s="16" t="s">
        <v>191</v>
      </c>
      <c r="BY7" s="112">
        <f>H83+H143</f>
        <v>54</v>
      </c>
    </row>
    <row r="8" spans="1:77" x14ac:dyDescent="0.25">
      <c r="A8" s="22">
        <v>5</v>
      </c>
      <c r="C8" s="14" t="s">
        <v>52</v>
      </c>
      <c r="D8" s="12" t="s">
        <v>51</v>
      </c>
      <c r="E8" s="12" t="s">
        <v>11</v>
      </c>
      <c r="F8" s="20" t="s">
        <v>26</v>
      </c>
      <c r="G8" s="11">
        <v>3</v>
      </c>
      <c r="H8" s="113">
        <f>SUM(J8:BO8)</f>
        <v>343</v>
      </c>
      <c r="I8" s="15">
        <f>COUNT(J8:BO8)</f>
        <v>10</v>
      </c>
      <c r="J8" s="15"/>
      <c r="K8" s="15"/>
      <c r="L8" s="15"/>
      <c r="M8" s="15"/>
      <c r="N8" s="15"/>
      <c r="O8" s="15"/>
      <c r="P8" s="15">
        <f>15*1.5</f>
        <v>22.5</v>
      </c>
      <c r="Q8" s="15"/>
      <c r="R8" s="15"/>
      <c r="S8" s="15"/>
      <c r="T8" s="15">
        <v>8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26">
        <f>22.5*1.2</f>
        <v>27</v>
      </c>
      <c r="AH8" s="26"/>
      <c r="AI8" s="26"/>
      <c r="AJ8" s="38">
        <v>10</v>
      </c>
      <c r="AK8" s="38"/>
      <c r="AL8" s="38"/>
      <c r="AM8" s="38">
        <v>22.5</v>
      </c>
      <c r="AN8" s="38"/>
      <c r="AO8" s="38"/>
      <c r="AP8" s="38"/>
      <c r="AQ8" s="38"/>
      <c r="AR8" s="38"/>
      <c r="AS8" s="38"/>
      <c r="AT8" s="38"/>
      <c r="AU8" s="38"/>
      <c r="AV8" s="38"/>
      <c r="AW8" s="38">
        <v>23</v>
      </c>
      <c r="AX8" s="38">
        <v>20</v>
      </c>
      <c r="AY8" s="38"/>
      <c r="AZ8" s="38"/>
      <c r="BA8" s="38"/>
      <c r="BB8" s="38"/>
      <c r="BC8" s="38"/>
      <c r="BD8" s="38"/>
      <c r="BE8" s="38">
        <v>40</v>
      </c>
      <c r="BF8" s="38"/>
      <c r="BG8" s="38"/>
      <c r="BH8" s="38"/>
      <c r="BI8" s="38">
        <f>40*1.5</f>
        <v>60</v>
      </c>
      <c r="BJ8" s="38"/>
      <c r="BK8" s="38"/>
      <c r="BL8" s="38">
        <f>40+70</f>
        <v>110</v>
      </c>
      <c r="BM8" s="38"/>
      <c r="BN8" s="38"/>
      <c r="BO8" s="38"/>
      <c r="BP8" s="113">
        <f>SUM(J8:BO8)</f>
        <v>343</v>
      </c>
      <c r="BQ8" s="54">
        <f>BP8/I8</f>
        <v>34.299999999999997</v>
      </c>
      <c r="BS8" s="7" t="s">
        <v>153</v>
      </c>
      <c r="BT8" s="7">
        <v>2</v>
      </c>
      <c r="BU8" s="111">
        <f>BP78+BP79</f>
        <v>109</v>
      </c>
      <c r="BW8" s="53" t="s">
        <v>206</v>
      </c>
      <c r="BX8" s="16" t="s">
        <v>167</v>
      </c>
      <c r="BY8" s="112">
        <f>H48+H11</f>
        <v>363.5</v>
      </c>
    </row>
    <row r="9" spans="1:77" x14ac:dyDescent="0.25">
      <c r="A9" s="22">
        <v>6</v>
      </c>
      <c r="C9" s="7" t="s">
        <v>295</v>
      </c>
      <c r="D9" s="7" t="s">
        <v>33</v>
      </c>
      <c r="E9" s="7" t="s">
        <v>11</v>
      </c>
      <c r="F9" s="19" t="s">
        <v>20</v>
      </c>
      <c r="G9" s="11">
        <v>2</v>
      </c>
      <c r="H9" s="113">
        <f>SUM(J9:BO9)</f>
        <v>323.5</v>
      </c>
      <c r="I9" s="15">
        <f>COUNT(J9:BO9)</f>
        <v>13</v>
      </c>
      <c r="J9" s="15"/>
      <c r="K9" s="15"/>
      <c r="L9" s="15">
        <v>42.2</v>
      </c>
      <c r="M9" s="15"/>
      <c r="N9" s="15"/>
      <c r="O9" s="45">
        <v>16</v>
      </c>
      <c r="P9" s="15"/>
      <c r="Q9" s="15"/>
      <c r="R9" s="15"/>
      <c r="S9" s="15"/>
      <c r="T9" s="15">
        <v>16</v>
      </c>
      <c r="U9" s="15"/>
      <c r="V9" s="15"/>
      <c r="W9" s="15"/>
      <c r="X9" s="15"/>
      <c r="Y9" s="15"/>
      <c r="Z9" s="15"/>
      <c r="AA9" s="15"/>
      <c r="AB9" s="15"/>
      <c r="AC9" s="15"/>
      <c r="AD9" s="15">
        <v>30</v>
      </c>
      <c r="AE9" s="15"/>
      <c r="AF9" s="15">
        <v>19</v>
      </c>
      <c r="AG9" s="15">
        <v>22.5</v>
      </c>
      <c r="AH9" s="15"/>
      <c r="AI9" s="15"/>
      <c r="AJ9" s="15"/>
      <c r="AK9" s="15"/>
      <c r="AL9" s="15"/>
      <c r="AM9" s="15"/>
      <c r="AN9" s="15"/>
      <c r="AO9" s="15"/>
      <c r="AP9" s="15">
        <v>26</v>
      </c>
      <c r="AQ9" s="15">
        <v>10</v>
      </c>
      <c r="AR9" s="15">
        <v>10</v>
      </c>
      <c r="AS9" s="15"/>
      <c r="AT9" s="15"/>
      <c r="AU9" s="26">
        <f>29*1.2</f>
        <v>34.799999999999997</v>
      </c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>
        <v>42</v>
      </c>
      <c r="BH9" s="15">
        <v>25</v>
      </c>
      <c r="BI9" s="15"/>
      <c r="BJ9" s="15"/>
      <c r="BK9" s="15"/>
      <c r="BL9" s="15"/>
      <c r="BM9" s="15"/>
      <c r="BN9" s="15">
        <v>30</v>
      </c>
      <c r="BO9" s="15"/>
      <c r="BP9" s="113">
        <f>SUM(J9:BO9)</f>
        <v>323.5</v>
      </c>
      <c r="BQ9" s="54">
        <f>BP9/I9</f>
        <v>24.884615384615383</v>
      </c>
      <c r="BS9" s="7" t="s">
        <v>166</v>
      </c>
      <c r="BT9" s="7">
        <v>2</v>
      </c>
      <c r="BU9" s="111">
        <f>BP43+BP44</f>
        <v>208.1</v>
      </c>
      <c r="BW9" s="53" t="s">
        <v>219</v>
      </c>
      <c r="BX9" s="16" t="s">
        <v>224</v>
      </c>
      <c r="BY9" s="112">
        <f>H54+H87</f>
        <v>128</v>
      </c>
    </row>
    <row r="10" spans="1:77" x14ac:dyDescent="0.25">
      <c r="A10" s="22">
        <v>7</v>
      </c>
      <c r="C10" s="51" t="s">
        <v>181</v>
      </c>
      <c r="D10" s="51" t="s">
        <v>95</v>
      </c>
      <c r="E10" s="13" t="s">
        <v>66</v>
      </c>
      <c r="F10" s="19" t="s">
        <v>23</v>
      </c>
      <c r="G10" s="129">
        <v>1</v>
      </c>
      <c r="H10" s="113">
        <f>SUM(J10:BO10)</f>
        <v>271.60000000000002</v>
      </c>
      <c r="I10" s="15">
        <f>COUNT(J10:BO10)</f>
        <v>10</v>
      </c>
      <c r="J10" s="15"/>
      <c r="K10" s="15"/>
      <c r="L10" s="15"/>
      <c r="M10" s="15">
        <v>5.6</v>
      </c>
      <c r="N10" s="15"/>
      <c r="O10" s="15">
        <v>16</v>
      </c>
      <c r="P10" s="15">
        <f>15*1.5</f>
        <v>22.5</v>
      </c>
      <c r="Q10" s="15"/>
      <c r="R10" s="15"/>
      <c r="S10" s="15">
        <v>40</v>
      </c>
      <c r="T10" s="15"/>
      <c r="U10" s="15"/>
      <c r="V10" s="15"/>
      <c r="W10" s="15"/>
      <c r="X10" s="15">
        <v>22.5</v>
      </c>
      <c r="Y10" s="15"/>
      <c r="Z10" s="15"/>
      <c r="AA10" s="15"/>
      <c r="AB10" s="15"/>
      <c r="AC10" s="15"/>
      <c r="AD10" s="15"/>
      <c r="AE10" s="15"/>
      <c r="AF10" s="15"/>
      <c r="AG10" s="15">
        <v>22.5</v>
      </c>
      <c r="AH10" s="15"/>
      <c r="AI10" s="15"/>
      <c r="AJ10" s="15">
        <v>10</v>
      </c>
      <c r="AK10" s="15"/>
      <c r="AL10" s="15"/>
      <c r="AM10" s="15"/>
      <c r="AN10" s="15"/>
      <c r="AO10" s="15"/>
      <c r="AP10" s="15"/>
      <c r="AQ10" s="15"/>
      <c r="AR10" s="15"/>
      <c r="AS10" s="15">
        <v>52.5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>
        <v>40</v>
      </c>
      <c r="BF10" s="15"/>
      <c r="BG10" s="15"/>
      <c r="BH10" s="15"/>
      <c r="BI10" s="15"/>
      <c r="BJ10" s="15"/>
      <c r="BK10" s="15">
        <v>40</v>
      </c>
      <c r="BL10" s="15"/>
      <c r="BM10" s="15"/>
      <c r="BN10" s="15"/>
      <c r="BO10" s="15"/>
      <c r="BP10" s="113">
        <f>SUM(J10:BO10)</f>
        <v>271.60000000000002</v>
      </c>
      <c r="BQ10" s="54">
        <f>BP10/I10</f>
        <v>27.160000000000004</v>
      </c>
      <c r="BS10" s="7" t="s">
        <v>167</v>
      </c>
      <c r="BT10" s="7">
        <v>2</v>
      </c>
      <c r="BU10" s="111">
        <f>BP12+BP13</f>
        <v>503.3</v>
      </c>
      <c r="BW10" s="53" t="s">
        <v>195</v>
      </c>
      <c r="BX10" s="16" t="s">
        <v>195</v>
      </c>
      <c r="BY10" s="112">
        <f>H34+H35</f>
        <v>270</v>
      </c>
    </row>
    <row r="11" spans="1:77" x14ac:dyDescent="0.25">
      <c r="A11" s="22">
        <v>8</v>
      </c>
      <c r="C11" s="7" t="s">
        <v>197</v>
      </c>
      <c r="D11" s="7" t="s">
        <v>133</v>
      </c>
      <c r="E11" s="7" t="s">
        <v>11</v>
      </c>
      <c r="F11" s="19" t="s">
        <v>129</v>
      </c>
      <c r="G11" s="11">
        <v>3</v>
      </c>
      <c r="H11" s="113">
        <f>SUM(J11:BO11)</f>
        <v>263</v>
      </c>
      <c r="I11" s="15">
        <f>COUNT(J11:BO11)</f>
        <v>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>
        <f>140*0.25</f>
        <v>35</v>
      </c>
      <c r="BC11" s="15"/>
      <c r="BD11" s="15"/>
      <c r="BE11" s="15">
        <v>40</v>
      </c>
      <c r="BF11" s="15"/>
      <c r="BG11" s="15"/>
      <c r="BH11" s="15"/>
      <c r="BI11" s="38">
        <f>40*1.5*1.3</f>
        <v>78</v>
      </c>
      <c r="BJ11" s="38"/>
      <c r="BK11" s="38"/>
      <c r="BL11" s="38">
        <f>40+70</f>
        <v>110</v>
      </c>
      <c r="BM11" s="26"/>
      <c r="BN11" s="26"/>
      <c r="BO11" s="26"/>
      <c r="BP11" s="113">
        <f>SUM(J11:BO11)</f>
        <v>263</v>
      </c>
      <c r="BQ11" s="54">
        <f>BP11/I11</f>
        <v>65.75</v>
      </c>
      <c r="BS11" s="7" t="s">
        <v>242</v>
      </c>
      <c r="BT11" s="7">
        <v>2</v>
      </c>
      <c r="BU11" s="111">
        <f>BP22+BP23</f>
        <v>390.90000000000003</v>
      </c>
      <c r="BW11" s="53" t="s">
        <v>210</v>
      </c>
      <c r="BX11" s="16" t="s">
        <v>210</v>
      </c>
      <c r="BY11" s="112">
        <f>H77+H78</f>
        <v>110.3</v>
      </c>
    </row>
    <row r="12" spans="1:77" x14ac:dyDescent="0.25">
      <c r="A12" s="22">
        <v>9</v>
      </c>
      <c r="C12" s="7" t="s">
        <v>153</v>
      </c>
      <c r="D12" s="7" t="s">
        <v>161</v>
      </c>
      <c r="E12" s="7" t="s">
        <v>11</v>
      </c>
      <c r="F12" s="21" t="s">
        <v>54</v>
      </c>
      <c r="G12" s="129">
        <v>1</v>
      </c>
      <c r="H12" s="113">
        <f>SUM(J12:BO12)</f>
        <v>257.10000000000002</v>
      </c>
      <c r="I12" s="15">
        <f>COUNT(J12:BO12)</f>
        <v>9</v>
      </c>
      <c r="J12" s="15"/>
      <c r="K12" s="15"/>
      <c r="L12" s="15"/>
      <c r="M12" s="15">
        <v>3</v>
      </c>
      <c r="N12" s="15"/>
      <c r="O12" s="15"/>
      <c r="P12" s="15">
        <f>15*1.5</f>
        <v>22.5</v>
      </c>
      <c r="Q12" s="15"/>
      <c r="R12" s="15"/>
      <c r="S12" s="15">
        <v>40</v>
      </c>
      <c r="T12" s="15"/>
      <c r="U12" s="15"/>
      <c r="V12" s="15"/>
      <c r="W12" s="15"/>
      <c r="X12" s="15">
        <v>22.5</v>
      </c>
      <c r="Y12" s="15"/>
      <c r="Z12" s="15"/>
      <c r="AA12" s="15"/>
      <c r="AB12" s="15"/>
      <c r="AC12" s="15"/>
      <c r="AD12" s="15"/>
      <c r="AE12" s="15">
        <v>4.0999999999999996</v>
      </c>
      <c r="AF12" s="15"/>
      <c r="AG12" s="15">
        <v>22.5</v>
      </c>
      <c r="AH12" s="15"/>
      <c r="AI12" s="15"/>
      <c r="AJ12" s="26"/>
      <c r="AK12" s="26"/>
      <c r="AL12" s="26"/>
      <c r="AM12" s="26"/>
      <c r="AN12" s="26"/>
      <c r="AO12" s="26"/>
      <c r="AP12" s="26"/>
      <c r="AQ12" s="26"/>
      <c r="AR12" s="26"/>
      <c r="AS12" s="15">
        <v>52.5</v>
      </c>
      <c r="AT12" s="15"/>
      <c r="AU12" s="15"/>
      <c r="AV12" s="15"/>
      <c r="AW12" s="15"/>
      <c r="AX12" s="15"/>
      <c r="AY12" s="15"/>
      <c r="AZ12" s="15">
        <f>35*1.2</f>
        <v>42</v>
      </c>
      <c r="BA12" s="15"/>
      <c r="BB12" s="15"/>
      <c r="BC12" s="15"/>
      <c r="BD12" s="15"/>
      <c r="BE12" s="15"/>
      <c r="BF12" s="15"/>
      <c r="BG12" s="15"/>
      <c r="BH12" s="15"/>
      <c r="BI12" s="15">
        <f>40*1.2</f>
        <v>48</v>
      </c>
      <c r="BJ12" s="15"/>
      <c r="BK12" s="15"/>
      <c r="BL12" s="15"/>
      <c r="BM12" s="15"/>
      <c r="BN12" s="15"/>
      <c r="BO12" s="15"/>
      <c r="BP12" s="113">
        <f>SUM(J12:BO12)</f>
        <v>257.10000000000002</v>
      </c>
      <c r="BQ12" s="54">
        <f>BP12/I12</f>
        <v>28.56666666666667</v>
      </c>
      <c r="BS12" s="7" t="s">
        <v>168</v>
      </c>
      <c r="BT12" s="7">
        <v>2</v>
      </c>
      <c r="BU12" s="111">
        <f>BP86+BP87</f>
        <v>87</v>
      </c>
      <c r="BW12" s="53" t="s">
        <v>175</v>
      </c>
      <c r="BX12" s="16" t="s">
        <v>194</v>
      </c>
      <c r="BY12" s="112">
        <f>H17+H53</f>
        <v>300.10000000000002</v>
      </c>
    </row>
    <row r="13" spans="1:77" x14ac:dyDescent="0.25">
      <c r="A13" s="22">
        <v>10</v>
      </c>
      <c r="C13" s="7" t="s">
        <v>186</v>
      </c>
      <c r="D13" s="7" t="s">
        <v>34</v>
      </c>
      <c r="E13" s="7" t="s">
        <v>11</v>
      </c>
      <c r="F13" s="20" t="s">
        <v>26</v>
      </c>
      <c r="G13" s="11">
        <v>4</v>
      </c>
      <c r="H13" s="113">
        <f>SUM(J13:BO13)</f>
        <v>246.2</v>
      </c>
      <c r="I13" s="15">
        <f>COUNT(J13:BO13)</f>
        <v>4</v>
      </c>
      <c r="J13" s="15"/>
      <c r="K13" s="15"/>
      <c r="L13" s="15">
        <v>42.2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>
        <v>21</v>
      </c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>
        <v>43</v>
      </c>
      <c r="BD13" s="15"/>
      <c r="BE13" s="15"/>
      <c r="BF13" s="15"/>
      <c r="BG13" s="15"/>
      <c r="BH13" s="15"/>
      <c r="BI13" s="15"/>
      <c r="BJ13" s="15"/>
      <c r="BK13" s="15">
        <v>140</v>
      </c>
      <c r="BL13" s="15"/>
      <c r="BM13" s="15"/>
      <c r="BN13" s="15"/>
      <c r="BO13" s="15"/>
      <c r="BP13" s="113">
        <f>SUM(J13:BO13)</f>
        <v>246.2</v>
      </c>
      <c r="BQ13" s="54">
        <f>BP13/I13</f>
        <v>61.55</v>
      </c>
      <c r="BS13" s="7" t="s">
        <v>169</v>
      </c>
      <c r="BT13" s="7">
        <v>2</v>
      </c>
      <c r="BU13" s="111">
        <f>BP50+BP51</f>
        <v>189.5</v>
      </c>
      <c r="BW13" s="53" t="s">
        <v>188</v>
      </c>
      <c r="BX13" s="16" t="s">
        <v>221</v>
      </c>
      <c r="BY13" s="112">
        <f>H131+H21</f>
        <v>211</v>
      </c>
    </row>
    <row r="14" spans="1:77" x14ac:dyDescent="0.25">
      <c r="A14" s="22">
        <v>11</v>
      </c>
      <c r="C14" s="51" t="s">
        <v>184</v>
      </c>
      <c r="D14" s="51" t="s">
        <v>266</v>
      </c>
      <c r="E14" s="51" t="s">
        <v>66</v>
      </c>
      <c r="F14" s="19" t="s">
        <v>20</v>
      </c>
      <c r="G14" s="11">
        <v>2</v>
      </c>
      <c r="H14" s="113">
        <f>SUM(J14:BO14)</f>
        <v>244</v>
      </c>
      <c r="I14" s="15">
        <f>COUNT(J14:BO14)</f>
        <v>7</v>
      </c>
      <c r="J14" s="15"/>
      <c r="K14" s="15"/>
      <c r="L14" s="15"/>
      <c r="M14" s="15"/>
      <c r="N14" s="15"/>
      <c r="O14" s="15"/>
      <c r="P14" s="15">
        <v>22.5</v>
      </c>
      <c r="Q14" s="15">
        <v>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>
        <v>15</v>
      </c>
      <c r="AO14" s="15"/>
      <c r="AP14" s="15"/>
      <c r="AQ14" s="15"/>
      <c r="AR14" s="15"/>
      <c r="AS14" s="15">
        <v>52.5</v>
      </c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>
        <v>40</v>
      </c>
      <c r="BF14" s="15"/>
      <c r="BG14" s="15"/>
      <c r="BH14" s="15"/>
      <c r="BI14" s="38">
        <f>40*1.5</f>
        <v>60</v>
      </c>
      <c r="BJ14" s="38"/>
      <c r="BK14" s="38"/>
      <c r="BL14" s="38"/>
      <c r="BM14" s="38"/>
      <c r="BN14" s="38"/>
      <c r="BO14" s="38">
        <f>40*1.2</f>
        <v>48</v>
      </c>
      <c r="BP14" s="113">
        <f>SUM(J14:BO14)</f>
        <v>244</v>
      </c>
      <c r="BQ14" s="54">
        <f>BP14/I14</f>
        <v>34.857142857142854</v>
      </c>
      <c r="BS14" s="7" t="s">
        <v>170</v>
      </c>
      <c r="BT14" s="7">
        <v>3</v>
      </c>
      <c r="BU14" s="111">
        <f>BP66+BP67</f>
        <v>128.5</v>
      </c>
    </row>
    <row r="15" spans="1:77" x14ac:dyDescent="0.25">
      <c r="A15" s="22">
        <v>12</v>
      </c>
      <c r="C15" s="16" t="s">
        <v>166</v>
      </c>
      <c r="D15" s="16" t="s">
        <v>158</v>
      </c>
      <c r="E15" s="16" t="s">
        <v>66</v>
      </c>
      <c r="F15" s="19" t="s">
        <v>20</v>
      </c>
      <c r="G15" s="11">
        <v>3</v>
      </c>
      <c r="H15" s="113">
        <f>SUM(J15:BO15)</f>
        <v>235.25</v>
      </c>
      <c r="I15" s="15">
        <f>COUNT(J15:BO15)</f>
        <v>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>
        <v>13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22</v>
      </c>
      <c r="AL15" s="15"/>
      <c r="AM15" s="15"/>
      <c r="AN15" s="15"/>
      <c r="AO15" s="15"/>
      <c r="AP15" s="15"/>
      <c r="AQ15" s="15"/>
      <c r="AR15" s="15"/>
      <c r="AS15" s="15">
        <v>52.5</v>
      </c>
      <c r="AT15" s="15">
        <f>111*0.25</f>
        <v>27.75</v>
      </c>
      <c r="AU15" s="15"/>
      <c r="AV15" s="15"/>
      <c r="AW15" s="15"/>
      <c r="AX15" s="15"/>
      <c r="AY15" s="15"/>
      <c r="AZ15" s="15"/>
      <c r="BA15" s="15"/>
      <c r="BB15" s="15"/>
      <c r="BC15" s="15"/>
      <c r="BD15" s="15">
        <v>10</v>
      </c>
      <c r="BE15" s="15">
        <f>40+70</f>
        <v>110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13">
        <f>SUM(J15:BO15)</f>
        <v>235.25</v>
      </c>
      <c r="BQ15" s="54">
        <f>BP15/I15</f>
        <v>39.208333333333336</v>
      </c>
    </row>
    <row r="16" spans="1:77" x14ac:dyDescent="0.25">
      <c r="A16" s="22">
        <v>13</v>
      </c>
      <c r="C16" s="7" t="s">
        <v>160</v>
      </c>
      <c r="D16" s="7" t="s">
        <v>79</v>
      </c>
      <c r="E16" s="12" t="s">
        <v>11</v>
      </c>
      <c r="F16" s="20" t="s">
        <v>26</v>
      </c>
      <c r="G16" s="11">
        <v>5</v>
      </c>
      <c r="H16" s="113">
        <f>SUM(J16:BO16)</f>
        <v>227</v>
      </c>
      <c r="I16" s="15">
        <f>COUNT(J16:BO16)</f>
        <v>7</v>
      </c>
      <c r="J16" s="15"/>
      <c r="K16" s="15">
        <v>14</v>
      </c>
      <c r="L16" s="15"/>
      <c r="M16" s="15"/>
      <c r="N16" s="15"/>
      <c r="O16" s="15"/>
      <c r="P16" s="15"/>
      <c r="Q16" s="15"/>
      <c r="R16" s="15"/>
      <c r="S16" s="15"/>
      <c r="T16" s="15">
        <v>8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10</v>
      </c>
      <c r="AK16" s="15"/>
      <c r="AL16" s="15"/>
      <c r="AM16" s="15"/>
      <c r="AN16" s="15"/>
      <c r="AO16" s="15"/>
      <c r="AP16" s="15"/>
      <c r="AQ16" s="15"/>
      <c r="AR16" s="15"/>
      <c r="AS16" s="15">
        <v>52.5</v>
      </c>
      <c r="AT16" s="15"/>
      <c r="AU16" s="15"/>
      <c r="AV16" s="15"/>
      <c r="AW16" s="15"/>
      <c r="AX16" s="15"/>
      <c r="AY16" s="15"/>
      <c r="AZ16" s="15"/>
      <c r="BA16" s="15"/>
      <c r="BB16" s="15">
        <v>42.5</v>
      </c>
      <c r="BC16" s="15"/>
      <c r="BD16" s="15"/>
      <c r="BE16" s="15">
        <v>40</v>
      </c>
      <c r="BF16" s="15"/>
      <c r="BG16" s="15"/>
      <c r="BH16" s="15"/>
      <c r="BI16" s="38">
        <f>40*1.5</f>
        <v>60</v>
      </c>
      <c r="BJ16" s="38"/>
      <c r="BK16" s="38"/>
      <c r="BL16" s="38"/>
      <c r="BM16" s="38"/>
      <c r="BN16" s="38"/>
      <c r="BO16" s="38"/>
      <c r="BP16" s="113">
        <f>SUM(J16:BO16)</f>
        <v>227</v>
      </c>
      <c r="BQ16" s="54">
        <f>BP16/I16</f>
        <v>32.428571428571431</v>
      </c>
    </row>
    <row r="17" spans="1:69" x14ac:dyDescent="0.25">
      <c r="A17" s="22">
        <v>14</v>
      </c>
      <c r="C17" s="16" t="s">
        <v>157</v>
      </c>
      <c r="D17" s="16" t="s">
        <v>158</v>
      </c>
      <c r="E17" s="16" t="s">
        <v>66</v>
      </c>
      <c r="F17" s="22" t="s">
        <v>48</v>
      </c>
      <c r="G17" s="129">
        <v>1</v>
      </c>
      <c r="H17" s="113">
        <f>SUM(J17:BO17)</f>
        <v>212.1</v>
      </c>
      <c r="I17" s="15">
        <f>COUNT(J17:BO17)</f>
        <v>6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>
        <v>6.6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15</v>
      </c>
      <c r="AO17" s="15"/>
      <c r="AP17" s="15"/>
      <c r="AQ17" s="15"/>
      <c r="AR17" s="15"/>
      <c r="AS17" s="15">
        <v>52.5</v>
      </c>
      <c r="AT17" s="15"/>
      <c r="AU17" s="15"/>
      <c r="AV17" s="15"/>
      <c r="AW17" s="15"/>
      <c r="AX17" s="15"/>
      <c r="AY17" s="15"/>
      <c r="AZ17" s="15">
        <f>35*1.2</f>
        <v>42</v>
      </c>
      <c r="BA17" s="15"/>
      <c r="BB17" s="15"/>
      <c r="BC17" s="15"/>
      <c r="BD17" s="15"/>
      <c r="BE17" s="15"/>
      <c r="BF17" s="15"/>
      <c r="BG17" s="15"/>
      <c r="BH17" s="15"/>
      <c r="BI17" s="15">
        <f>40*1.2</f>
        <v>48</v>
      </c>
      <c r="BJ17" s="15"/>
      <c r="BK17" s="15"/>
      <c r="BL17" s="15"/>
      <c r="BM17" s="15"/>
      <c r="BN17" s="15"/>
      <c r="BO17" s="15">
        <f>40*1.2</f>
        <v>48</v>
      </c>
      <c r="BP17" s="113">
        <f>SUM(J17:BO17)</f>
        <v>212.1</v>
      </c>
      <c r="BQ17" s="54">
        <f>BP17/I17</f>
        <v>35.35</v>
      </c>
    </row>
    <row r="18" spans="1:69" x14ac:dyDescent="0.25">
      <c r="A18" s="22">
        <v>15</v>
      </c>
      <c r="C18" s="7" t="s">
        <v>85</v>
      </c>
      <c r="D18" s="7" t="s">
        <v>161</v>
      </c>
      <c r="E18" s="7" t="s">
        <v>11</v>
      </c>
      <c r="F18" s="19" t="s">
        <v>23</v>
      </c>
      <c r="G18" s="11">
        <v>4</v>
      </c>
      <c r="H18" s="113">
        <f>SUM(J18:BO18)</f>
        <v>209.4</v>
      </c>
      <c r="I18" s="15">
        <f>COUNT(J18:BO18)</f>
        <v>6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v>22.5</v>
      </c>
      <c r="AH18" s="15"/>
      <c r="AI18" s="15"/>
      <c r="AJ18" s="15"/>
      <c r="AK18" s="15"/>
      <c r="AL18" s="15"/>
      <c r="AM18" s="15">
        <v>22.5</v>
      </c>
      <c r="AN18" s="15"/>
      <c r="AO18" s="15"/>
      <c r="AP18" s="26">
        <f>13*1.3</f>
        <v>16.900000000000002</v>
      </c>
      <c r="AQ18" s="15"/>
      <c r="AR18" s="15"/>
      <c r="AS18" s="15">
        <v>52.5</v>
      </c>
      <c r="AT18" s="15"/>
      <c r="AU18" s="15"/>
      <c r="AV18" s="15"/>
      <c r="AW18" s="15"/>
      <c r="AX18" s="15"/>
      <c r="AY18" s="15"/>
      <c r="AZ18" s="15"/>
      <c r="BA18" s="15"/>
      <c r="BB18" s="15">
        <f>140*0.25</f>
        <v>35</v>
      </c>
      <c r="BC18" s="15"/>
      <c r="BD18" s="15"/>
      <c r="BE18" s="15"/>
      <c r="BF18" s="15"/>
      <c r="BG18" s="15"/>
      <c r="BH18" s="15"/>
      <c r="BI18" s="38">
        <f>40*1.5</f>
        <v>60</v>
      </c>
      <c r="BJ18" s="38"/>
      <c r="BK18" s="38"/>
      <c r="BL18" s="38"/>
      <c r="BM18" s="38"/>
      <c r="BN18" s="38"/>
      <c r="BO18" s="38"/>
      <c r="BP18" s="113">
        <f>SUM(J18:BO18)</f>
        <v>209.4</v>
      </c>
      <c r="BQ18" s="54">
        <f>BP18/I18</f>
        <v>34.9</v>
      </c>
    </row>
    <row r="19" spans="1:69" x14ac:dyDescent="0.25">
      <c r="A19" s="22">
        <v>16</v>
      </c>
      <c r="C19" s="7" t="s">
        <v>156</v>
      </c>
      <c r="D19" s="7" t="s">
        <v>21</v>
      </c>
      <c r="E19" s="7" t="s">
        <v>11</v>
      </c>
      <c r="F19" s="23" t="s">
        <v>25</v>
      </c>
      <c r="G19" s="129">
        <v>1</v>
      </c>
      <c r="H19" s="113">
        <f>SUM(J19:BO19)</f>
        <v>209.4</v>
      </c>
      <c r="I19" s="15">
        <f>COUNT(J19:BO19)</f>
        <v>16</v>
      </c>
      <c r="J19" s="15">
        <v>2</v>
      </c>
      <c r="K19" s="15"/>
      <c r="L19" s="15"/>
      <c r="M19" s="15"/>
      <c r="N19" s="15">
        <v>3</v>
      </c>
      <c r="O19" s="15"/>
      <c r="P19" s="15">
        <f>5*1.5</f>
        <v>7.5</v>
      </c>
      <c r="Q19" s="15"/>
      <c r="R19" s="15"/>
      <c r="S19" s="15">
        <v>10</v>
      </c>
      <c r="T19" s="15">
        <v>3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6">
        <f>4*1.2*1.5</f>
        <v>7.1999999999999993</v>
      </c>
      <c r="AH19" s="26"/>
      <c r="AI19" s="26"/>
      <c r="AJ19" s="26"/>
      <c r="AK19" s="26"/>
      <c r="AL19" s="26"/>
      <c r="AM19" s="38">
        <v>7.2</v>
      </c>
      <c r="AN19" s="26"/>
      <c r="AO19" s="26"/>
      <c r="AP19" s="26"/>
      <c r="AQ19" s="38">
        <v>2</v>
      </c>
      <c r="AR19" s="38"/>
      <c r="AS19" s="38">
        <v>37.5</v>
      </c>
      <c r="AT19" s="38"/>
      <c r="AU19" s="38"/>
      <c r="AV19" s="38"/>
      <c r="AW19" s="38">
        <f>3*1.5</f>
        <v>4.5</v>
      </c>
      <c r="AX19" s="38"/>
      <c r="AY19" s="38"/>
      <c r="AZ19" s="38"/>
      <c r="BA19" s="38"/>
      <c r="BB19" s="38"/>
      <c r="BC19" s="38"/>
      <c r="BD19" s="38">
        <v>2</v>
      </c>
      <c r="BE19" s="38"/>
      <c r="BF19" s="38">
        <v>15</v>
      </c>
      <c r="BG19" s="38"/>
      <c r="BH19" s="38"/>
      <c r="BI19" s="15">
        <f>30*1.2</f>
        <v>36</v>
      </c>
      <c r="BJ19" s="15">
        <f>15*1.5</f>
        <v>22.5</v>
      </c>
      <c r="BK19" s="15">
        <v>20</v>
      </c>
      <c r="BL19" s="15">
        <v>30</v>
      </c>
      <c r="BM19" s="15"/>
      <c r="BN19" s="15"/>
      <c r="BO19" s="15"/>
      <c r="BP19" s="113">
        <f>SUM(J19:BO19)</f>
        <v>209.4</v>
      </c>
      <c r="BQ19" s="54">
        <f>BP19/I19</f>
        <v>13.0875</v>
      </c>
    </row>
    <row r="20" spans="1:69" x14ac:dyDescent="0.25">
      <c r="A20" s="22">
        <v>17</v>
      </c>
      <c r="C20" s="7" t="s">
        <v>178</v>
      </c>
      <c r="D20" s="7" t="s">
        <v>60</v>
      </c>
      <c r="E20" s="7" t="s">
        <v>11</v>
      </c>
      <c r="F20" s="20" t="s">
        <v>26</v>
      </c>
      <c r="G20" s="11">
        <v>6</v>
      </c>
      <c r="H20" s="113">
        <f>SUM(J20:BO20)</f>
        <v>199.5</v>
      </c>
      <c r="I20" s="15">
        <f>COUNT(J20:BO20)</f>
        <v>13</v>
      </c>
      <c r="J20" s="15">
        <v>10</v>
      </c>
      <c r="K20" s="15">
        <v>14</v>
      </c>
      <c r="L20" s="15"/>
      <c r="M20" s="15"/>
      <c r="N20" s="15"/>
      <c r="O20" s="15"/>
      <c r="P20" s="15"/>
      <c r="Q20" s="15"/>
      <c r="R20" s="15">
        <v>11.2</v>
      </c>
      <c r="S20" s="15"/>
      <c r="T20" s="15"/>
      <c r="U20" s="15">
        <v>10</v>
      </c>
      <c r="V20" s="15"/>
      <c r="W20" s="15">
        <v>13.3</v>
      </c>
      <c r="X20" s="15"/>
      <c r="Y20" s="15"/>
      <c r="Z20" s="15"/>
      <c r="AA20" s="15"/>
      <c r="AB20" s="15">
        <v>10</v>
      </c>
      <c r="AC20" s="15">
        <v>17</v>
      </c>
      <c r="AD20" s="15"/>
      <c r="AE20" s="15"/>
      <c r="AF20" s="15"/>
      <c r="AG20" s="15"/>
      <c r="AH20" s="15"/>
      <c r="AI20" s="15">
        <v>15</v>
      </c>
      <c r="AJ20" s="15">
        <v>10</v>
      </c>
      <c r="AK20" s="15"/>
      <c r="AL20" s="15"/>
      <c r="AM20" s="15"/>
      <c r="AN20" s="15"/>
      <c r="AO20" s="15"/>
      <c r="AP20" s="15"/>
      <c r="AQ20" s="15"/>
      <c r="AR20" s="15">
        <v>21</v>
      </c>
      <c r="AS20" s="15"/>
      <c r="AT20" s="15"/>
      <c r="AU20" s="15"/>
      <c r="AV20" s="15">
        <v>10</v>
      </c>
      <c r="AW20" s="15"/>
      <c r="AX20" s="15"/>
      <c r="AY20" s="15"/>
      <c r="AZ20" s="15"/>
      <c r="BA20" s="15"/>
      <c r="BB20" s="15"/>
      <c r="BC20" s="15">
        <v>43</v>
      </c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>
        <v>15</v>
      </c>
      <c r="BO20" s="15"/>
      <c r="BP20" s="113">
        <f>SUM(J20:BO20)</f>
        <v>199.5</v>
      </c>
      <c r="BQ20" s="54">
        <f>BP20/I20</f>
        <v>15.346153846153847</v>
      </c>
    </row>
    <row r="21" spans="1:69" x14ac:dyDescent="0.25">
      <c r="A21" s="22">
        <v>18</v>
      </c>
      <c r="C21" s="7" t="s">
        <v>210</v>
      </c>
      <c r="D21" s="7" t="s">
        <v>0</v>
      </c>
      <c r="E21" s="7" t="s">
        <v>11</v>
      </c>
      <c r="F21" s="19" t="s">
        <v>20</v>
      </c>
      <c r="G21" s="11">
        <v>5</v>
      </c>
      <c r="H21" s="113">
        <f>SUM(J21:BO21)</f>
        <v>198</v>
      </c>
      <c r="I21" s="15">
        <f>COUNT(J21:BO21)</f>
        <v>5</v>
      </c>
      <c r="J21" s="26">
        <v>13</v>
      </c>
      <c r="K21" s="15">
        <v>14</v>
      </c>
      <c r="L21" s="15"/>
      <c r="M21" s="15"/>
      <c r="N21" s="15">
        <v>21</v>
      </c>
      <c r="O21" s="15"/>
      <c r="P21" s="15"/>
      <c r="Q21" s="15"/>
      <c r="R21" s="15"/>
      <c r="S21" s="15"/>
      <c r="T21" s="15"/>
      <c r="U21" s="15">
        <v>10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>
        <v>140</v>
      </c>
      <c r="BL21" s="15"/>
      <c r="BM21" s="15"/>
      <c r="BN21" s="15"/>
      <c r="BO21" s="15"/>
      <c r="BP21" s="113">
        <f>SUM(J21:BO21)</f>
        <v>198</v>
      </c>
      <c r="BQ21" s="54">
        <f>BP21/I21</f>
        <v>39.6</v>
      </c>
    </row>
    <row r="22" spans="1:69" x14ac:dyDescent="0.25">
      <c r="A22" s="22">
        <v>19</v>
      </c>
      <c r="C22" s="7" t="s">
        <v>148</v>
      </c>
      <c r="D22" s="7" t="s">
        <v>71</v>
      </c>
      <c r="E22" s="7" t="s">
        <v>11</v>
      </c>
      <c r="F22" s="23" t="s">
        <v>25</v>
      </c>
      <c r="G22" s="11">
        <v>2</v>
      </c>
      <c r="H22" s="113">
        <f>SUM(J22:BO22)</f>
        <v>195.60000000000002</v>
      </c>
      <c r="I22" s="15">
        <f>COUNT(J22:BO22)</f>
        <v>15</v>
      </c>
      <c r="J22" s="15"/>
      <c r="K22" s="15"/>
      <c r="L22" s="15"/>
      <c r="M22" s="15"/>
      <c r="N22" s="15"/>
      <c r="O22" s="15"/>
      <c r="P22" s="15">
        <f>5*1.5</f>
        <v>7.5</v>
      </c>
      <c r="Q22" s="15"/>
      <c r="R22" s="15"/>
      <c r="S22" s="15">
        <v>10</v>
      </c>
      <c r="T22" s="15">
        <v>3</v>
      </c>
      <c r="U22" s="15"/>
      <c r="V22" s="15"/>
      <c r="W22" s="15"/>
      <c r="X22" s="15"/>
      <c r="Y22" s="15">
        <v>8</v>
      </c>
      <c r="Z22" s="15">
        <v>4.7</v>
      </c>
      <c r="AA22" s="15"/>
      <c r="AB22" s="15"/>
      <c r="AC22" s="15"/>
      <c r="AD22" s="15"/>
      <c r="AE22" s="15"/>
      <c r="AF22" s="15">
        <v>2</v>
      </c>
      <c r="AG22" s="26">
        <f>4*1.2*1.5</f>
        <v>7.1999999999999993</v>
      </c>
      <c r="AH22" s="26"/>
      <c r="AI22" s="26"/>
      <c r="AJ22" s="26"/>
      <c r="AK22" s="26"/>
      <c r="AL22" s="26"/>
      <c r="AM22" s="38">
        <v>7.2</v>
      </c>
      <c r="AN22" s="26"/>
      <c r="AO22" s="26"/>
      <c r="AP22" s="26"/>
      <c r="AQ22" s="26"/>
      <c r="AR22" s="26"/>
      <c r="AS22" s="26">
        <f>37.5*1.2</f>
        <v>45</v>
      </c>
      <c r="AT22" s="26"/>
      <c r="AU22" s="26"/>
      <c r="AV22" s="26"/>
      <c r="AW22" s="38">
        <f>3*1.5</f>
        <v>4.5</v>
      </c>
      <c r="AX22" s="38"/>
      <c r="AY22" s="38"/>
      <c r="AZ22" s="38"/>
      <c r="BA22" s="38"/>
      <c r="BB22" s="38"/>
      <c r="BC22" s="38"/>
      <c r="BD22" s="38"/>
      <c r="BE22" s="38"/>
      <c r="BF22" s="38">
        <v>15</v>
      </c>
      <c r="BG22" s="38"/>
      <c r="BH22" s="38"/>
      <c r="BI22" s="15">
        <f>30*1.2</f>
        <v>36</v>
      </c>
      <c r="BJ22" s="15">
        <f>15*1.5</f>
        <v>22.5</v>
      </c>
      <c r="BK22" s="15">
        <v>20</v>
      </c>
      <c r="BL22" s="15"/>
      <c r="BM22" s="15">
        <v>3</v>
      </c>
      <c r="BN22" s="15"/>
      <c r="BO22" s="15"/>
      <c r="BP22" s="113">
        <f>SUM(J22:BO22)</f>
        <v>195.60000000000002</v>
      </c>
      <c r="BQ22" s="54">
        <f>BP22/I22</f>
        <v>13.040000000000001</v>
      </c>
    </row>
    <row r="23" spans="1:69" x14ac:dyDescent="0.25">
      <c r="A23" s="22">
        <v>20</v>
      </c>
      <c r="C23" s="7" t="s">
        <v>177</v>
      </c>
      <c r="D23" s="7" t="s">
        <v>63</v>
      </c>
      <c r="E23" s="7" t="s">
        <v>11</v>
      </c>
      <c r="F23" s="20" t="s">
        <v>26</v>
      </c>
      <c r="G23" s="11">
        <v>7</v>
      </c>
      <c r="H23" s="113">
        <f>SUM(J23:BO23)</f>
        <v>195.3</v>
      </c>
      <c r="I23" s="15">
        <f>COUNT(J23:BO23)</f>
        <v>9</v>
      </c>
      <c r="J23" s="15"/>
      <c r="K23" s="15">
        <v>14</v>
      </c>
      <c r="L23" s="15"/>
      <c r="M23" s="15"/>
      <c r="N23" s="15"/>
      <c r="O23" s="15">
        <v>16</v>
      </c>
      <c r="P23" s="15"/>
      <c r="Q23" s="15"/>
      <c r="R23" s="15"/>
      <c r="S23" s="15"/>
      <c r="T23" s="15">
        <v>16</v>
      </c>
      <c r="U23" s="15"/>
      <c r="V23" s="15"/>
      <c r="W23" s="15">
        <v>13.3</v>
      </c>
      <c r="X23" s="15"/>
      <c r="Y23" s="15"/>
      <c r="Z23" s="15"/>
      <c r="AA23" s="15"/>
      <c r="AB23" s="15"/>
      <c r="AC23" s="15"/>
      <c r="AD23" s="15"/>
      <c r="AE23" s="15"/>
      <c r="AF23" s="15">
        <v>19</v>
      </c>
      <c r="AG23" s="15"/>
      <c r="AH23" s="15"/>
      <c r="AI23" s="15">
        <v>15</v>
      </c>
      <c r="AJ23" s="15"/>
      <c r="AK23" s="15"/>
      <c r="AL23" s="15"/>
      <c r="AM23" s="15"/>
      <c r="AN23" s="15"/>
      <c r="AO23" s="15"/>
      <c r="AP23" s="15">
        <v>26</v>
      </c>
      <c r="AQ23" s="15"/>
      <c r="AR23" s="15"/>
      <c r="AS23" s="15"/>
      <c r="AT23" s="15"/>
      <c r="AU23" s="15">
        <v>29</v>
      </c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>
        <v>47</v>
      </c>
      <c r="BO23" s="15"/>
      <c r="BP23" s="113">
        <f>SUM(J23:BO23)</f>
        <v>195.3</v>
      </c>
      <c r="BQ23" s="54">
        <f>BP23/I23</f>
        <v>21.700000000000003</v>
      </c>
    </row>
    <row r="24" spans="1:69" x14ac:dyDescent="0.25">
      <c r="A24" s="22">
        <v>21</v>
      </c>
      <c r="C24" s="16" t="s">
        <v>183</v>
      </c>
      <c r="D24" s="16" t="s">
        <v>158</v>
      </c>
      <c r="E24" s="16" t="s">
        <v>66</v>
      </c>
      <c r="F24" s="19" t="s">
        <v>23</v>
      </c>
      <c r="G24" s="11">
        <v>4</v>
      </c>
      <c r="H24" s="113">
        <f>SUM(J24:BO24)</f>
        <v>190.5</v>
      </c>
      <c r="I24" s="15">
        <f>COUNT(J24:BO24)</f>
        <v>5</v>
      </c>
      <c r="J24" s="15"/>
      <c r="K24" s="15"/>
      <c r="L24" s="15"/>
      <c r="M24" s="15"/>
      <c r="N24" s="15"/>
      <c r="O24" s="15"/>
      <c r="P24" s="15"/>
      <c r="Q24" s="15"/>
      <c r="R24" s="15"/>
      <c r="S24" s="15">
        <v>40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>
        <v>10</v>
      </c>
      <c r="AK24" s="15"/>
      <c r="AL24" s="15"/>
      <c r="AM24" s="15"/>
      <c r="AN24" s="15"/>
      <c r="AO24" s="15"/>
      <c r="AP24" s="15"/>
      <c r="AQ24" s="15"/>
      <c r="AR24" s="15"/>
      <c r="AS24" s="15">
        <v>52.5</v>
      </c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>
        <v>40</v>
      </c>
      <c r="BF24" s="15"/>
      <c r="BG24" s="15"/>
      <c r="BH24" s="15"/>
      <c r="BI24" s="15"/>
      <c r="BJ24" s="15"/>
      <c r="BK24" s="15"/>
      <c r="BL24" s="15"/>
      <c r="BM24" s="15"/>
      <c r="BN24" s="15"/>
      <c r="BO24" s="15">
        <f>40*1.2</f>
        <v>48</v>
      </c>
      <c r="BP24" s="113">
        <f>SUM(J24:BO24)</f>
        <v>190.5</v>
      </c>
      <c r="BQ24" s="54">
        <f>BP24/I24</f>
        <v>38.1</v>
      </c>
    </row>
    <row r="25" spans="1:69" x14ac:dyDescent="0.25">
      <c r="A25" s="22">
        <v>22</v>
      </c>
      <c r="C25" s="7" t="s">
        <v>156</v>
      </c>
      <c r="D25" s="7" t="s">
        <v>109</v>
      </c>
      <c r="E25" s="7" t="s">
        <v>11</v>
      </c>
      <c r="F25" s="23" t="s">
        <v>25</v>
      </c>
      <c r="G25" s="11">
        <v>3</v>
      </c>
      <c r="H25" s="113">
        <f>SUM(J25:BO25)</f>
        <v>187.5</v>
      </c>
      <c r="I25" s="15">
        <f>COUNT(J25:BO25)</f>
        <v>12</v>
      </c>
      <c r="J25" s="15">
        <v>2</v>
      </c>
      <c r="K25" s="15"/>
      <c r="L25" s="15"/>
      <c r="M25" s="15"/>
      <c r="N25" s="15">
        <v>3</v>
      </c>
      <c r="O25" s="15"/>
      <c r="P25" s="15">
        <v>7.5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f>4*1.5</f>
        <v>6</v>
      </c>
      <c r="AH25" s="15"/>
      <c r="AI25" s="15"/>
      <c r="AJ25" s="15"/>
      <c r="AK25" s="15"/>
      <c r="AL25" s="15">
        <v>1.5</v>
      </c>
      <c r="AM25" s="15"/>
      <c r="AN25" s="15"/>
      <c r="AO25" s="15"/>
      <c r="AP25" s="15"/>
      <c r="AQ25" s="15">
        <v>2</v>
      </c>
      <c r="AR25" s="15"/>
      <c r="AS25" s="15">
        <v>37.5</v>
      </c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>
        <v>15</v>
      </c>
      <c r="BG25" s="15"/>
      <c r="BH25" s="15"/>
      <c r="BI25" s="15">
        <f>30*1.2</f>
        <v>36</v>
      </c>
      <c r="BJ25" s="15">
        <f>15*1.5*1.2</f>
        <v>27</v>
      </c>
      <c r="BK25" s="15">
        <v>20</v>
      </c>
      <c r="BL25" s="15">
        <v>30</v>
      </c>
      <c r="BM25" s="15"/>
      <c r="BN25" s="15"/>
      <c r="BO25" s="15"/>
      <c r="BP25" s="113">
        <f>SUM(J25:BO25)</f>
        <v>187.5</v>
      </c>
      <c r="BQ25" s="54">
        <f>BP25/I25</f>
        <v>15.625</v>
      </c>
    </row>
    <row r="26" spans="1:69" x14ac:dyDescent="0.25">
      <c r="A26" s="22">
        <v>23</v>
      </c>
      <c r="C26" s="16" t="s">
        <v>191</v>
      </c>
      <c r="D26" s="16" t="s">
        <v>269</v>
      </c>
      <c r="E26" s="16" t="s">
        <v>66</v>
      </c>
      <c r="F26" s="19" t="s">
        <v>20</v>
      </c>
      <c r="G26" s="11">
        <v>5</v>
      </c>
      <c r="H26" s="113">
        <f>SUM(J26:BO26)</f>
        <v>182.5</v>
      </c>
      <c r="I26" s="15">
        <f>COUNT(J26:BO26)</f>
        <v>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>
        <v>52.5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38">
        <f>40*1.5</f>
        <v>60</v>
      </c>
      <c r="BJ26" s="38"/>
      <c r="BK26" s="38">
        <v>70</v>
      </c>
      <c r="BL26" s="38"/>
      <c r="BM26" s="38"/>
      <c r="BN26" s="38"/>
      <c r="BO26" s="38"/>
      <c r="BP26" s="113">
        <f>SUM(J26:BO26)</f>
        <v>182.5</v>
      </c>
      <c r="BQ26" s="54">
        <f>BP26/I26</f>
        <v>60.833333333333336</v>
      </c>
    </row>
    <row r="27" spans="1:69" x14ac:dyDescent="0.25">
      <c r="A27" s="22">
        <v>24</v>
      </c>
      <c r="C27" s="16" t="s">
        <v>194</v>
      </c>
      <c r="D27" s="16" t="s">
        <v>46</v>
      </c>
      <c r="E27" s="16" t="s">
        <v>11</v>
      </c>
      <c r="F27" s="20" t="s">
        <v>26</v>
      </c>
      <c r="G27" s="129">
        <v>1</v>
      </c>
      <c r="H27" s="113">
        <f>SUM(J27:BO27)</f>
        <v>175</v>
      </c>
      <c r="I27" s="15">
        <f>COUNT(J27:BO27)</f>
        <v>4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>
        <v>45</v>
      </c>
      <c r="BB27" s="15"/>
      <c r="BC27" s="15"/>
      <c r="BD27" s="15"/>
      <c r="BE27" s="15">
        <v>40</v>
      </c>
      <c r="BF27" s="15">
        <v>30</v>
      </c>
      <c r="BG27" s="15"/>
      <c r="BH27" s="15"/>
      <c r="BI27" s="38">
        <f>40*1.5</f>
        <v>60</v>
      </c>
      <c r="BJ27" s="38"/>
      <c r="BK27" s="38"/>
      <c r="BL27" s="38"/>
      <c r="BM27" s="38"/>
      <c r="BN27" s="38"/>
      <c r="BO27" s="38"/>
      <c r="BP27" s="113">
        <f>SUM(J27:BO27)</f>
        <v>175</v>
      </c>
      <c r="BQ27" s="54">
        <f>BP27/I27</f>
        <v>43.75</v>
      </c>
    </row>
    <row r="28" spans="1:69" x14ac:dyDescent="0.25">
      <c r="A28" s="22">
        <v>25</v>
      </c>
      <c r="C28" s="51" t="s">
        <v>187</v>
      </c>
      <c r="D28" s="51" t="s">
        <v>270</v>
      </c>
      <c r="E28" s="51" t="s">
        <v>66</v>
      </c>
      <c r="F28" s="19" t="s">
        <v>23</v>
      </c>
      <c r="G28" s="11">
        <v>6</v>
      </c>
      <c r="H28" s="113">
        <f>SUM(J28:BO28)</f>
        <v>170.5</v>
      </c>
      <c r="I28" s="15">
        <f>COUNT(J28:BO28)</f>
        <v>4</v>
      </c>
      <c r="J28" s="15">
        <v>10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>
        <v>52.5</v>
      </c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38">
        <f>40*1.5</f>
        <v>60</v>
      </c>
      <c r="BJ28" s="38"/>
      <c r="BK28" s="38"/>
      <c r="BL28" s="38"/>
      <c r="BM28" s="38"/>
      <c r="BN28" s="38"/>
      <c r="BO28" s="38">
        <f>40*1.2</f>
        <v>48</v>
      </c>
      <c r="BP28" s="113">
        <f>SUM(J28:BO28)</f>
        <v>170.5</v>
      </c>
      <c r="BQ28" s="54">
        <f>BP28/I28</f>
        <v>42.625</v>
      </c>
    </row>
    <row r="29" spans="1:69" x14ac:dyDescent="0.25">
      <c r="A29" s="22">
        <v>26</v>
      </c>
      <c r="C29" s="51" t="s">
        <v>182</v>
      </c>
      <c r="D29" s="51" t="s">
        <v>265</v>
      </c>
      <c r="E29" s="51" t="s">
        <v>66</v>
      </c>
      <c r="F29" s="22" t="s">
        <v>48</v>
      </c>
      <c r="G29" s="11">
        <v>2</v>
      </c>
      <c r="H29" s="113">
        <f>SUM(J29:BO29)</f>
        <v>170</v>
      </c>
      <c r="I29" s="15">
        <f>COUNT(J29:BO29)</f>
        <v>6</v>
      </c>
      <c r="J29" s="15"/>
      <c r="K29" s="15"/>
      <c r="L29" s="15"/>
      <c r="M29" s="15"/>
      <c r="N29" s="15">
        <v>10.5</v>
      </c>
      <c r="O29" s="15"/>
      <c r="P29" s="15"/>
      <c r="Q29" s="15"/>
      <c r="R29" s="15"/>
      <c r="S29" s="15">
        <v>40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>
        <v>52.5</v>
      </c>
      <c r="AT29" s="15"/>
      <c r="AU29" s="15"/>
      <c r="AV29" s="15"/>
      <c r="AW29" s="15"/>
      <c r="AX29" s="15"/>
      <c r="AY29" s="15"/>
      <c r="AZ29" s="15">
        <f>35*1.2</f>
        <v>42</v>
      </c>
      <c r="BA29" s="15"/>
      <c r="BB29" s="15"/>
      <c r="BC29" s="15"/>
      <c r="BD29" s="15">
        <v>10</v>
      </c>
      <c r="BE29" s="15"/>
      <c r="BF29" s="15"/>
      <c r="BG29" s="15">
        <v>15</v>
      </c>
      <c r="BH29" s="15"/>
      <c r="BI29" s="15"/>
      <c r="BJ29" s="15"/>
      <c r="BK29" s="15"/>
      <c r="BL29" s="15"/>
      <c r="BM29" s="15"/>
      <c r="BN29" s="15"/>
      <c r="BO29" s="15"/>
      <c r="BP29" s="113">
        <f>SUM(J29:BO29)</f>
        <v>170</v>
      </c>
      <c r="BQ29" s="54">
        <f>BP29/I29</f>
        <v>28.333333333333332</v>
      </c>
    </row>
    <row r="30" spans="1:69" x14ac:dyDescent="0.25">
      <c r="A30" s="22">
        <v>27</v>
      </c>
      <c r="C30" s="7" t="s">
        <v>176</v>
      </c>
      <c r="D30" s="7" t="s">
        <v>29</v>
      </c>
      <c r="E30" s="7" t="s">
        <v>11</v>
      </c>
      <c r="F30" s="20" t="s">
        <v>26</v>
      </c>
      <c r="G30" s="11">
        <v>8</v>
      </c>
      <c r="H30" s="113">
        <f>SUM(J30:BO30)</f>
        <v>159</v>
      </c>
      <c r="I30" s="15">
        <f>COUNT(J30:BO30)</f>
        <v>11</v>
      </c>
      <c r="J30" s="15">
        <v>10</v>
      </c>
      <c r="K30" s="15">
        <v>14</v>
      </c>
      <c r="L30" s="15"/>
      <c r="M30" s="15"/>
      <c r="N30" s="15">
        <v>21</v>
      </c>
      <c r="O30" s="15"/>
      <c r="P30" s="15"/>
      <c r="Q30" s="15"/>
      <c r="R30" s="15"/>
      <c r="S30" s="15"/>
      <c r="T30" s="15"/>
      <c r="U30" s="15">
        <v>10</v>
      </c>
      <c r="V30" s="15"/>
      <c r="W30" s="15"/>
      <c r="X30" s="15"/>
      <c r="Y30" s="15"/>
      <c r="Z30" s="15"/>
      <c r="AA30" s="15">
        <v>9</v>
      </c>
      <c r="AB30" s="15"/>
      <c r="AC30" s="15">
        <v>17</v>
      </c>
      <c r="AD30" s="15"/>
      <c r="AE30" s="15"/>
      <c r="AF30" s="15">
        <v>19</v>
      </c>
      <c r="AG30" s="15"/>
      <c r="AH30" s="15"/>
      <c r="AI30" s="15">
        <v>15</v>
      </c>
      <c r="AJ30" s="15">
        <v>10</v>
      </c>
      <c r="AK30" s="15"/>
      <c r="AL30" s="15"/>
      <c r="AM30" s="15"/>
      <c r="AN30" s="15"/>
      <c r="AO30" s="15"/>
      <c r="AP30" s="15">
        <v>13</v>
      </c>
      <c r="AQ30" s="15"/>
      <c r="AR30" s="15">
        <v>21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13">
        <f>SUM(J30:BO30)</f>
        <v>159</v>
      </c>
      <c r="BQ30" s="54">
        <f>BP30/I30</f>
        <v>14.454545454545455</v>
      </c>
    </row>
    <row r="31" spans="1:69" x14ac:dyDescent="0.25">
      <c r="A31" s="22">
        <v>28</v>
      </c>
      <c r="C31" s="7" t="s">
        <v>190</v>
      </c>
      <c r="D31" s="7" t="s">
        <v>271</v>
      </c>
      <c r="E31" s="7" t="s">
        <v>11</v>
      </c>
      <c r="F31" s="19" t="s">
        <v>20</v>
      </c>
      <c r="G31" s="11">
        <v>6</v>
      </c>
      <c r="H31" s="113">
        <f>SUM(J31:BO31)</f>
        <v>152.5</v>
      </c>
      <c r="I31" s="15">
        <f>COUNT(J31:BO31)</f>
        <v>3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>
        <v>52.5</v>
      </c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>
        <v>40</v>
      </c>
      <c r="BF31" s="15"/>
      <c r="BG31" s="15"/>
      <c r="BH31" s="15"/>
      <c r="BI31" s="38">
        <f>40*1.5</f>
        <v>60</v>
      </c>
      <c r="BJ31" s="38"/>
      <c r="BK31" s="38"/>
      <c r="BL31" s="38"/>
      <c r="BM31" s="38"/>
      <c r="BN31" s="38"/>
      <c r="BO31" s="38"/>
      <c r="BP31" s="113">
        <f>SUM(J31:BO31)</f>
        <v>152.5</v>
      </c>
      <c r="BQ31" s="54">
        <f>BP31/I31</f>
        <v>50.833333333333336</v>
      </c>
    </row>
    <row r="32" spans="1:69" x14ac:dyDescent="0.25">
      <c r="A32" s="22">
        <v>29</v>
      </c>
      <c r="C32" s="66" t="s">
        <v>167</v>
      </c>
      <c r="D32" s="51" t="s">
        <v>22</v>
      </c>
      <c r="E32" s="51" t="s">
        <v>66</v>
      </c>
      <c r="F32" s="20" t="s">
        <v>26</v>
      </c>
      <c r="G32" s="11">
        <v>2</v>
      </c>
      <c r="H32" s="113">
        <f>SUM(J32:BO32)</f>
        <v>145.30000000000001</v>
      </c>
      <c r="I32" s="15">
        <f>COUNT(J32:BO32)</f>
        <v>8</v>
      </c>
      <c r="J32" s="15">
        <v>10</v>
      </c>
      <c r="K32" s="15">
        <v>14</v>
      </c>
      <c r="L32" s="15"/>
      <c r="M32" s="15"/>
      <c r="N32" s="15"/>
      <c r="O32" s="15"/>
      <c r="P32" s="15"/>
      <c r="Q32" s="15"/>
      <c r="R32" s="15"/>
      <c r="S32" s="15"/>
      <c r="T32" s="15">
        <v>8</v>
      </c>
      <c r="U32" s="15"/>
      <c r="V32" s="15"/>
      <c r="W32" s="15">
        <v>13.3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>
        <v>26</v>
      </c>
      <c r="AQ32" s="15"/>
      <c r="AR32" s="15"/>
      <c r="AS32" s="15"/>
      <c r="AT32" s="15"/>
      <c r="AU32" s="15">
        <v>17</v>
      </c>
      <c r="AV32" s="15"/>
      <c r="AW32" s="15"/>
      <c r="AX32" s="15"/>
      <c r="AY32" s="15">
        <v>15</v>
      </c>
      <c r="AZ32" s="15"/>
      <c r="BA32" s="15"/>
      <c r="BB32" s="15"/>
      <c r="BC32" s="15"/>
      <c r="BD32" s="15"/>
      <c r="BE32" s="15"/>
      <c r="BF32" s="15"/>
      <c r="BG32" s="15"/>
      <c r="BH32" s="15">
        <v>42</v>
      </c>
      <c r="BI32" s="15"/>
      <c r="BJ32" s="15"/>
      <c r="BK32" s="15"/>
      <c r="BL32" s="15"/>
      <c r="BM32" s="15"/>
      <c r="BN32" s="15"/>
      <c r="BO32" s="15"/>
      <c r="BP32" s="113">
        <f>SUM(J32:BO32)</f>
        <v>145.30000000000001</v>
      </c>
      <c r="BQ32" s="54">
        <f>BP32/I32</f>
        <v>18.162500000000001</v>
      </c>
    </row>
    <row r="33" spans="1:69" x14ac:dyDescent="0.25">
      <c r="A33" s="22">
        <v>30</v>
      </c>
      <c r="C33" s="7" t="s">
        <v>148</v>
      </c>
      <c r="D33" s="7" t="s">
        <v>149</v>
      </c>
      <c r="E33" s="7" t="s">
        <v>11</v>
      </c>
      <c r="F33" s="24" t="s">
        <v>30</v>
      </c>
      <c r="G33" s="129">
        <v>1</v>
      </c>
      <c r="H33" s="113">
        <f>SUM(J33:BO33)</f>
        <v>141.69999999999999</v>
      </c>
      <c r="I33" s="15">
        <f>COUNT(J33:BO33)</f>
        <v>8</v>
      </c>
      <c r="J33" s="15"/>
      <c r="K33" s="15"/>
      <c r="L33" s="15"/>
      <c r="M33" s="15"/>
      <c r="N33" s="15"/>
      <c r="O33" s="15"/>
      <c r="P33" s="15">
        <v>7.5</v>
      </c>
      <c r="Q33" s="15"/>
      <c r="R33" s="15"/>
      <c r="S33" s="15"/>
      <c r="T33" s="15">
        <v>3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>
        <v>2</v>
      </c>
      <c r="AG33" s="15">
        <f>4*1.5</f>
        <v>6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>
        <v>37.5</v>
      </c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26">
        <f>30*1.2*1.2</f>
        <v>43.199999999999996</v>
      </c>
      <c r="BJ33" s="15">
        <f>15*1.5</f>
        <v>22.5</v>
      </c>
      <c r="BK33" s="15">
        <v>20</v>
      </c>
      <c r="BL33" s="15"/>
      <c r="BM33" s="15"/>
      <c r="BN33" s="15"/>
      <c r="BO33" s="15"/>
      <c r="BP33" s="113">
        <f>SUM(J33:BO33)</f>
        <v>141.69999999999999</v>
      </c>
      <c r="BQ33" s="54">
        <f>BP33/I33</f>
        <v>17.712499999999999</v>
      </c>
    </row>
    <row r="34" spans="1:69" x14ac:dyDescent="0.25">
      <c r="A34" s="22">
        <v>31</v>
      </c>
      <c r="C34" s="7" t="s">
        <v>344</v>
      </c>
      <c r="D34" s="7" t="s">
        <v>134</v>
      </c>
      <c r="E34" s="7" t="s">
        <v>11</v>
      </c>
      <c r="F34" s="20" t="s">
        <v>99</v>
      </c>
      <c r="G34" s="11">
        <v>9</v>
      </c>
      <c r="H34" s="113">
        <f>SUM(J34:BO34)</f>
        <v>140</v>
      </c>
      <c r="I34" s="15">
        <f>COUNT(J34:BO34)</f>
        <v>1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>
        <v>140</v>
      </c>
      <c r="BL34" s="15"/>
      <c r="BM34" s="15"/>
      <c r="BN34" s="15"/>
      <c r="BO34" s="15"/>
      <c r="BP34" s="113">
        <f>SUM(J34:BO34)</f>
        <v>140</v>
      </c>
      <c r="BQ34" s="54"/>
    </row>
    <row r="35" spans="1:69" x14ac:dyDescent="0.25">
      <c r="A35" s="22">
        <v>32</v>
      </c>
      <c r="C35" s="16" t="s">
        <v>218</v>
      </c>
      <c r="D35" s="16" t="s">
        <v>299</v>
      </c>
      <c r="E35" s="16" t="s">
        <v>66</v>
      </c>
      <c r="F35" s="21" t="s">
        <v>69</v>
      </c>
      <c r="G35" s="11">
        <v>2</v>
      </c>
      <c r="H35" s="113">
        <f>SUM(J35:BO35)</f>
        <v>130</v>
      </c>
      <c r="I35" s="15">
        <f>COUNT(J35:BO35)</f>
        <v>4</v>
      </c>
      <c r="J35" s="15"/>
      <c r="K35" s="15"/>
      <c r="L35" s="15"/>
      <c r="M35" s="15"/>
      <c r="N35" s="15"/>
      <c r="O35" s="15"/>
      <c r="P35" s="15"/>
      <c r="Q35" s="15"/>
      <c r="R35" s="15"/>
      <c r="S35" s="15">
        <v>40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>
        <v>5</v>
      </c>
      <c r="BE35" s="15"/>
      <c r="BF35" s="15"/>
      <c r="BG35" s="15"/>
      <c r="BH35" s="15"/>
      <c r="BI35" s="15"/>
      <c r="BJ35" s="15">
        <f>30*1.5</f>
        <v>45</v>
      </c>
      <c r="BK35" s="15"/>
      <c r="BL35" s="15">
        <v>40</v>
      </c>
      <c r="BM35" s="15"/>
      <c r="BN35" s="15"/>
      <c r="BO35" s="15"/>
      <c r="BP35" s="113">
        <f>SUM(J35:BO35)</f>
        <v>130</v>
      </c>
      <c r="BQ35" s="54">
        <f>BP35/I35</f>
        <v>32.5</v>
      </c>
    </row>
    <row r="36" spans="1:69" x14ac:dyDescent="0.25">
      <c r="A36" s="22">
        <v>33</v>
      </c>
      <c r="C36" s="7" t="s">
        <v>209</v>
      </c>
      <c r="D36" s="7" t="s">
        <v>297</v>
      </c>
      <c r="E36" s="7" t="s">
        <v>11</v>
      </c>
      <c r="F36" s="20" t="s">
        <v>26</v>
      </c>
      <c r="G36" s="11">
        <v>10</v>
      </c>
      <c r="H36" s="113">
        <f>SUM(J36:BO36)</f>
        <v>128.75</v>
      </c>
      <c r="I36" s="15">
        <f>COUNT(J36:BO36)</f>
        <v>2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>
        <f>75*0.25</f>
        <v>18.75</v>
      </c>
      <c r="BC36" s="15"/>
      <c r="BD36" s="15"/>
      <c r="BE36" s="15">
        <f>40+70</f>
        <v>110</v>
      </c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13">
        <f>SUM(J36:BO36)</f>
        <v>128.75</v>
      </c>
      <c r="BQ36" s="54">
        <f>BP36/I36</f>
        <v>64.375</v>
      </c>
    </row>
    <row r="37" spans="1:69" x14ac:dyDescent="0.25">
      <c r="A37" s="22">
        <v>34</v>
      </c>
      <c r="C37" s="7" t="s">
        <v>203</v>
      </c>
      <c r="D37" s="7" t="s">
        <v>79</v>
      </c>
      <c r="E37" s="7" t="s">
        <v>11</v>
      </c>
      <c r="F37" s="20" t="s">
        <v>26</v>
      </c>
      <c r="G37" s="11">
        <v>11</v>
      </c>
      <c r="H37" s="113">
        <f>SUM(J37:BO37)</f>
        <v>126.75</v>
      </c>
      <c r="I37" s="15">
        <f>COUNT(J37:BO37)</f>
        <v>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8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f>75*0.25</f>
        <v>18.75</v>
      </c>
      <c r="BC37" s="15"/>
      <c r="BD37" s="15"/>
      <c r="BE37" s="15">
        <v>40</v>
      </c>
      <c r="BF37" s="15"/>
      <c r="BG37" s="15"/>
      <c r="BH37" s="15"/>
      <c r="BI37" s="38">
        <f>40*1.5</f>
        <v>60</v>
      </c>
      <c r="BJ37" s="38"/>
      <c r="BK37" s="38"/>
      <c r="BL37" s="38"/>
      <c r="BM37" s="38"/>
      <c r="BN37" s="38"/>
      <c r="BO37" s="38"/>
      <c r="BP37" s="113">
        <f>SUM(J37:BO37)</f>
        <v>126.75</v>
      </c>
      <c r="BQ37" s="54">
        <f>BP37/I37</f>
        <v>31.6875</v>
      </c>
    </row>
    <row r="38" spans="1:69" x14ac:dyDescent="0.25">
      <c r="A38" s="22">
        <v>35</v>
      </c>
      <c r="C38" s="7" t="s">
        <v>193</v>
      </c>
      <c r="D38" s="7" t="s">
        <v>38</v>
      </c>
      <c r="E38" s="7" t="s">
        <v>11</v>
      </c>
      <c r="F38" s="20" t="s">
        <v>26</v>
      </c>
      <c r="G38" s="11">
        <v>12</v>
      </c>
      <c r="H38" s="113">
        <f>SUM(J38:BO38)</f>
        <v>125</v>
      </c>
      <c r="I38" s="15">
        <f>COUNT(J38:BO38)</f>
        <v>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22.5</v>
      </c>
      <c r="AH38" s="15"/>
      <c r="AI38" s="15"/>
      <c r="AJ38" s="15"/>
      <c r="AK38" s="15"/>
      <c r="AL38" s="15"/>
      <c r="AM38" s="15">
        <v>22.5</v>
      </c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>
        <v>40</v>
      </c>
      <c r="BF38" s="15"/>
      <c r="BG38" s="15"/>
      <c r="BH38" s="15"/>
      <c r="BI38" s="15"/>
      <c r="BJ38" s="15"/>
      <c r="BK38" s="15"/>
      <c r="BL38" s="15">
        <v>40</v>
      </c>
      <c r="BM38" s="15"/>
      <c r="BN38" s="15"/>
      <c r="BO38" s="15"/>
      <c r="BP38" s="113">
        <f>SUM(J38:BO38)</f>
        <v>125</v>
      </c>
      <c r="BQ38" s="54">
        <f>BP38/I38</f>
        <v>31.25</v>
      </c>
    </row>
    <row r="39" spans="1:69" x14ac:dyDescent="0.25">
      <c r="A39" s="22">
        <v>36</v>
      </c>
      <c r="C39" s="7" t="s">
        <v>179</v>
      </c>
      <c r="D39" s="7" t="s">
        <v>267</v>
      </c>
      <c r="E39" s="7" t="s">
        <v>11</v>
      </c>
      <c r="F39" s="20" t="s">
        <v>26</v>
      </c>
      <c r="G39" s="11">
        <v>13</v>
      </c>
      <c r="H39" s="113">
        <f>SUM(J39:BO39)</f>
        <v>121</v>
      </c>
      <c r="I39" s="15">
        <f>COUNT(J39:BO39)</f>
        <v>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16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>
        <v>15</v>
      </c>
      <c r="AJ39" s="15"/>
      <c r="AK39" s="15"/>
      <c r="AL39" s="15"/>
      <c r="AM39" s="15"/>
      <c r="AN39" s="15"/>
      <c r="AO39" s="15"/>
      <c r="AP39" s="15">
        <v>26</v>
      </c>
      <c r="AQ39" s="15"/>
      <c r="AR39" s="15"/>
      <c r="AS39" s="15"/>
      <c r="AT39" s="15"/>
      <c r="AU39" s="15">
        <v>29</v>
      </c>
      <c r="AV39" s="15"/>
      <c r="AW39" s="15"/>
      <c r="AX39" s="15"/>
      <c r="AY39" s="15">
        <v>35</v>
      </c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13">
        <f>SUM(J39:BO39)</f>
        <v>121</v>
      </c>
      <c r="BQ39" s="54">
        <f>BP39/I39</f>
        <v>24.2</v>
      </c>
    </row>
    <row r="40" spans="1:69" x14ac:dyDescent="0.25">
      <c r="A40" s="22">
        <v>37</v>
      </c>
      <c r="C40" s="7" t="s">
        <v>154</v>
      </c>
      <c r="D40" s="7" t="s">
        <v>155</v>
      </c>
      <c r="E40" s="7" t="s">
        <v>11</v>
      </c>
      <c r="F40" s="23" t="s">
        <v>25</v>
      </c>
      <c r="G40" s="11">
        <v>4</v>
      </c>
      <c r="H40" s="113">
        <f>SUM(J40:BO40)</f>
        <v>119.5</v>
      </c>
      <c r="I40" s="15">
        <f>COUNT(J40:BO40)</f>
        <v>6</v>
      </c>
      <c r="J40" s="15"/>
      <c r="K40" s="15"/>
      <c r="L40" s="15"/>
      <c r="M40" s="15"/>
      <c r="N40" s="15"/>
      <c r="O40" s="15"/>
      <c r="P40" s="15">
        <f>5*1.5</f>
        <v>7.5</v>
      </c>
      <c r="Q40" s="15"/>
      <c r="R40" s="15"/>
      <c r="S40" s="15">
        <v>10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f>4*1.5</f>
        <v>6</v>
      </c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>
        <v>37.5</v>
      </c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>
        <f>30*1.2</f>
        <v>36</v>
      </c>
      <c r="BJ40" s="15">
        <f>15*1.5</f>
        <v>22.5</v>
      </c>
      <c r="BK40" s="15"/>
      <c r="BL40" s="15"/>
      <c r="BM40" s="15"/>
      <c r="BN40" s="15"/>
      <c r="BO40" s="15"/>
      <c r="BP40" s="113">
        <f>SUM(J40:BO40)</f>
        <v>119.5</v>
      </c>
      <c r="BQ40" s="54">
        <f>BP40/I40</f>
        <v>19.916666666666668</v>
      </c>
    </row>
    <row r="41" spans="1:69" x14ac:dyDescent="0.25">
      <c r="A41" s="22">
        <v>38</v>
      </c>
      <c r="C41" s="7" t="s">
        <v>192</v>
      </c>
      <c r="D41" s="7" t="s">
        <v>71</v>
      </c>
      <c r="E41" s="7" t="s">
        <v>11</v>
      </c>
      <c r="F41" s="19" t="s">
        <v>20</v>
      </c>
      <c r="G41" s="11">
        <v>7</v>
      </c>
      <c r="H41" s="113">
        <f>SUM(J41:BO41)</f>
        <v>118.5</v>
      </c>
      <c r="I41" s="15">
        <f>COUNT(J41:BO41)</f>
        <v>8</v>
      </c>
      <c r="J41" s="15"/>
      <c r="K41" s="15">
        <v>14</v>
      </c>
      <c r="L41" s="15"/>
      <c r="M41" s="15"/>
      <c r="N41" s="15">
        <v>10.5</v>
      </c>
      <c r="O41" s="15"/>
      <c r="P41" s="15"/>
      <c r="Q41" s="15"/>
      <c r="R41" s="15"/>
      <c r="S41" s="15"/>
      <c r="T41" s="15">
        <v>16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>
        <v>8</v>
      </c>
      <c r="AG41" s="15"/>
      <c r="AH41" s="15"/>
      <c r="AI41" s="15"/>
      <c r="AJ41" s="15">
        <v>10</v>
      </c>
      <c r="AK41" s="15"/>
      <c r="AL41" s="15"/>
      <c r="AM41" s="15"/>
      <c r="AN41" s="15"/>
      <c r="AO41" s="15"/>
      <c r="AP41" s="15">
        <v>13</v>
      </c>
      <c r="AQ41" s="15"/>
      <c r="AR41" s="15"/>
      <c r="AS41" s="15"/>
      <c r="AT41" s="15"/>
      <c r="AU41" s="15">
        <v>17</v>
      </c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>
        <v>30</v>
      </c>
      <c r="BO41" s="15"/>
      <c r="BP41" s="113">
        <f>SUM(J41:BO41)</f>
        <v>118.5</v>
      </c>
      <c r="BQ41" s="54">
        <f>BP41/I41</f>
        <v>14.8125</v>
      </c>
    </row>
    <row r="42" spans="1:69" x14ac:dyDescent="0.25">
      <c r="A42" s="22">
        <v>39</v>
      </c>
      <c r="C42" s="7" t="s">
        <v>185</v>
      </c>
      <c r="D42" s="7" t="s">
        <v>268</v>
      </c>
      <c r="E42" s="7" t="s">
        <v>11</v>
      </c>
      <c r="F42" s="20" t="s">
        <v>26</v>
      </c>
      <c r="G42" s="11">
        <v>14</v>
      </c>
      <c r="H42" s="113">
        <f>SUM(J42:BO42)</f>
        <v>116</v>
      </c>
      <c r="I42" s="15">
        <f>COUNT(J42:BO42)</f>
        <v>5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>
        <v>16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>
        <v>15</v>
      </c>
      <c r="AJ42" s="15"/>
      <c r="AK42" s="15"/>
      <c r="AL42" s="15"/>
      <c r="AM42" s="15"/>
      <c r="AN42" s="15"/>
      <c r="AO42" s="15"/>
      <c r="AP42" s="15"/>
      <c r="AQ42" s="15"/>
      <c r="AR42" s="15">
        <v>21</v>
      </c>
      <c r="AS42" s="15"/>
      <c r="AT42" s="15"/>
      <c r="AU42" s="15">
        <v>29</v>
      </c>
      <c r="AV42" s="15"/>
      <c r="AW42" s="15"/>
      <c r="AX42" s="15"/>
      <c r="AY42" s="15">
        <v>35</v>
      </c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13">
        <f>SUM(J42:BO42)</f>
        <v>116</v>
      </c>
      <c r="BQ42" s="54">
        <f>BP42/I42</f>
        <v>23.2</v>
      </c>
    </row>
    <row r="43" spans="1:69" x14ac:dyDescent="0.25">
      <c r="A43" s="22">
        <v>40</v>
      </c>
      <c r="C43" s="7" t="s">
        <v>144</v>
      </c>
      <c r="D43" s="7" t="s">
        <v>145</v>
      </c>
      <c r="E43" s="7" t="s">
        <v>11</v>
      </c>
      <c r="F43" s="21" t="s">
        <v>54</v>
      </c>
      <c r="G43" s="11">
        <v>2</v>
      </c>
      <c r="H43" s="113">
        <f>SUM(J43:BO43)</f>
        <v>105</v>
      </c>
      <c r="I43" s="15">
        <f>COUNT(J43:BO43)</f>
        <v>2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38">
        <f>40*1.5</f>
        <v>60</v>
      </c>
      <c r="BJ43" s="38">
        <f>30*1.5</f>
        <v>45</v>
      </c>
      <c r="BK43" s="38"/>
      <c r="BL43" s="38"/>
      <c r="BM43" s="38"/>
      <c r="BN43" s="38"/>
      <c r="BO43" s="38"/>
      <c r="BP43" s="113">
        <f>SUM(J43:BO43)</f>
        <v>105</v>
      </c>
      <c r="BQ43" s="54">
        <f>BP43/I43</f>
        <v>52.5</v>
      </c>
    </row>
    <row r="44" spans="1:69" x14ac:dyDescent="0.25">
      <c r="A44" s="22">
        <v>41</v>
      </c>
      <c r="C44" s="7" t="s">
        <v>156</v>
      </c>
      <c r="D44" s="7" t="s">
        <v>41</v>
      </c>
      <c r="E44" s="7" t="s">
        <v>11</v>
      </c>
      <c r="F44" s="25" t="s">
        <v>40</v>
      </c>
      <c r="G44" s="129">
        <v>1</v>
      </c>
      <c r="H44" s="113">
        <f>SUM(J44:BO44)</f>
        <v>103.1</v>
      </c>
      <c r="I44" s="15">
        <f>COUNT(J44:BO44)</f>
        <v>11</v>
      </c>
      <c r="J44" s="15"/>
      <c r="K44" s="15"/>
      <c r="L44" s="15"/>
      <c r="M44" s="15"/>
      <c r="N44" s="15">
        <v>1.1000000000000001</v>
      </c>
      <c r="O44" s="15"/>
      <c r="P44" s="15">
        <v>4.5</v>
      </c>
      <c r="Q44" s="15"/>
      <c r="R44" s="15"/>
      <c r="S44" s="15"/>
      <c r="T44" s="15">
        <v>1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>2*1.5</f>
        <v>3</v>
      </c>
      <c r="AH44" s="15"/>
      <c r="AI44" s="15"/>
      <c r="AJ44" s="15"/>
      <c r="AK44" s="15"/>
      <c r="AL44" s="15"/>
      <c r="AM44" s="15">
        <v>3</v>
      </c>
      <c r="AN44" s="15"/>
      <c r="AO44" s="15"/>
      <c r="AP44" s="15"/>
      <c r="AQ44" s="15"/>
      <c r="AR44" s="15"/>
      <c r="AS44" s="15">
        <v>20</v>
      </c>
      <c r="AT44" s="15"/>
      <c r="AU44" s="15"/>
      <c r="AV44" s="15"/>
      <c r="AW44" s="15">
        <v>3</v>
      </c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38">
        <f>15*1.5</f>
        <v>22.5</v>
      </c>
      <c r="BJ44" s="38">
        <f>10*1.5</f>
        <v>15</v>
      </c>
      <c r="BK44" s="38">
        <v>15</v>
      </c>
      <c r="BL44" s="38">
        <v>15</v>
      </c>
      <c r="BM44" s="38"/>
      <c r="BN44" s="38"/>
      <c r="BO44" s="38"/>
      <c r="BP44" s="113">
        <f>SUM(J44:BO44)</f>
        <v>103.1</v>
      </c>
      <c r="BQ44" s="54">
        <f>BP44/I44</f>
        <v>9.372727272727273</v>
      </c>
    </row>
    <row r="45" spans="1:69" x14ac:dyDescent="0.25">
      <c r="A45" s="22">
        <v>42</v>
      </c>
      <c r="C45" s="37" t="s">
        <v>213</v>
      </c>
      <c r="D45" s="37" t="s">
        <v>51</v>
      </c>
      <c r="E45" s="7" t="s">
        <v>11</v>
      </c>
      <c r="F45" s="20" t="s">
        <v>26</v>
      </c>
      <c r="G45" s="11">
        <v>15</v>
      </c>
      <c r="H45" s="113">
        <f>SUM(J45:BO45)</f>
        <v>102</v>
      </c>
      <c r="I45" s="15">
        <f>COUNT(J45:BO45)</f>
        <v>3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>
        <v>15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>
        <v>40</v>
      </c>
      <c r="BF45" s="15"/>
      <c r="BG45" s="15"/>
      <c r="BH45" s="15"/>
      <c r="BI45" s="15"/>
      <c r="BJ45" s="15"/>
      <c r="BK45" s="15"/>
      <c r="BL45" s="15"/>
      <c r="BM45" s="15"/>
      <c r="BN45" s="15">
        <v>47</v>
      </c>
      <c r="BO45" s="15"/>
      <c r="BP45" s="113">
        <f>SUM(J45:BO45)</f>
        <v>102</v>
      </c>
      <c r="BQ45" s="54">
        <f>BP45/I45</f>
        <v>34</v>
      </c>
    </row>
    <row r="46" spans="1:69" x14ac:dyDescent="0.25">
      <c r="A46" s="22">
        <v>43</v>
      </c>
      <c r="C46" s="11" t="s">
        <v>188</v>
      </c>
      <c r="D46" s="11" t="s">
        <v>43</v>
      </c>
      <c r="E46" s="11" t="s">
        <v>11</v>
      </c>
      <c r="F46" s="20" t="s">
        <v>39</v>
      </c>
      <c r="G46" s="11">
        <v>16</v>
      </c>
      <c r="H46" s="113">
        <f>SUM(J46:BO46)</f>
        <v>101.3</v>
      </c>
      <c r="I46" s="15">
        <f>COUNT(J46:BO46)</f>
        <v>6</v>
      </c>
      <c r="J46" s="15"/>
      <c r="K46" s="15"/>
      <c r="L46" s="15"/>
      <c r="M46" s="15"/>
      <c r="N46" s="15"/>
      <c r="O46" s="15">
        <v>16</v>
      </c>
      <c r="P46" s="15"/>
      <c r="Q46" s="15"/>
      <c r="R46" s="15"/>
      <c r="S46" s="15"/>
      <c r="T46" s="15"/>
      <c r="U46" s="15"/>
      <c r="V46" s="15"/>
      <c r="W46" s="15">
        <v>13.3</v>
      </c>
      <c r="X46" s="15"/>
      <c r="Y46" s="15"/>
      <c r="Z46" s="15"/>
      <c r="AA46" s="15">
        <v>9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>
        <v>13</v>
      </c>
      <c r="AQ46" s="15"/>
      <c r="AR46" s="15">
        <v>10</v>
      </c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>
        <v>40</v>
      </c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13">
        <f>SUM(J46:BO46)</f>
        <v>101.3</v>
      </c>
      <c r="BQ46" s="54">
        <f>BP46/I46</f>
        <v>16.883333333333333</v>
      </c>
    </row>
    <row r="47" spans="1:69" x14ac:dyDescent="0.25">
      <c r="A47" s="22">
        <v>44</v>
      </c>
      <c r="C47" s="7" t="s">
        <v>142</v>
      </c>
      <c r="D47" s="7" t="s">
        <v>143</v>
      </c>
      <c r="E47" s="7" t="s">
        <v>11</v>
      </c>
      <c r="F47" s="19" t="s">
        <v>23</v>
      </c>
      <c r="G47" s="11">
        <v>8</v>
      </c>
      <c r="H47" s="113">
        <f>SUM(J47:BO47)</f>
        <v>100.5</v>
      </c>
      <c r="I47" s="15">
        <f>COUNT(J47:BO47)</f>
        <v>4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>
        <v>8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22.5</v>
      </c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>
        <v>10</v>
      </c>
      <c r="BE47" s="15"/>
      <c r="BF47" s="15"/>
      <c r="BG47" s="15"/>
      <c r="BH47" s="15"/>
      <c r="BI47" s="38">
        <f>40*1.5</f>
        <v>60</v>
      </c>
      <c r="BJ47" s="38"/>
      <c r="BK47" s="38"/>
      <c r="BL47" s="38"/>
      <c r="BM47" s="38"/>
      <c r="BN47" s="38"/>
      <c r="BO47" s="38"/>
      <c r="BP47" s="113">
        <f>SUM(J47:BO47)</f>
        <v>100.5</v>
      </c>
      <c r="BQ47" s="54">
        <f>BP47/I47</f>
        <v>25.125</v>
      </c>
    </row>
    <row r="48" spans="1:69" x14ac:dyDescent="0.25">
      <c r="A48" s="22">
        <v>45</v>
      </c>
      <c r="C48" s="16" t="s">
        <v>159</v>
      </c>
      <c r="D48" s="16" t="s">
        <v>315</v>
      </c>
      <c r="E48" s="16" t="s">
        <v>66</v>
      </c>
      <c r="F48" s="22" t="s">
        <v>48</v>
      </c>
      <c r="G48" s="11">
        <v>3</v>
      </c>
      <c r="H48" s="113">
        <f>SUM(J48:BO48)</f>
        <v>100.5</v>
      </c>
      <c r="I48" s="15">
        <f>COUNT(J48:BO48)</f>
        <v>2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>
        <v>52.5</v>
      </c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>
        <f>40*1.2</f>
        <v>48</v>
      </c>
      <c r="BJ48" s="15"/>
      <c r="BK48" s="15"/>
      <c r="BL48" s="15"/>
      <c r="BM48" s="15"/>
      <c r="BN48" s="15"/>
      <c r="BO48" s="15"/>
      <c r="BP48" s="113">
        <f>SUM(J48:BO48)</f>
        <v>100.5</v>
      </c>
      <c r="BQ48" s="54">
        <f>BP48/I48</f>
        <v>50.25</v>
      </c>
    </row>
    <row r="49" spans="1:69" x14ac:dyDescent="0.25">
      <c r="A49" s="22">
        <v>46</v>
      </c>
      <c r="C49" s="7" t="s">
        <v>220</v>
      </c>
      <c r="D49" s="7" t="s">
        <v>135</v>
      </c>
      <c r="E49" s="7" t="s">
        <v>11</v>
      </c>
      <c r="F49" s="20" t="s">
        <v>26</v>
      </c>
      <c r="G49" s="11">
        <v>17</v>
      </c>
      <c r="H49" s="113">
        <f>SUM(J49:BO49)</f>
        <v>100</v>
      </c>
      <c r="I49" s="15">
        <f>COUNT(J49:BO49)</f>
        <v>2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v>40</v>
      </c>
      <c r="BF49" s="15"/>
      <c r="BG49" s="15"/>
      <c r="BH49" s="15"/>
      <c r="BI49" s="38">
        <f>40*1.5</f>
        <v>60</v>
      </c>
      <c r="BJ49" s="38"/>
      <c r="BK49" s="38"/>
      <c r="BL49" s="38"/>
      <c r="BM49" s="38"/>
      <c r="BN49" s="38"/>
      <c r="BO49" s="38"/>
      <c r="BP49" s="113">
        <f>SUM(J49:BO49)</f>
        <v>100</v>
      </c>
      <c r="BQ49" s="54">
        <f>BP49/I49</f>
        <v>50</v>
      </c>
    </row>
    <row r="50" spans="1:69" x14ac:dyDescent="0.25">
      <c r="A50" s="22">
        <v>47</v>
      </c>
      <c r="C50" s="7" t="s">
        <v>189</v>
      </c>
      <c r="D50" s="7" t="s">
        <v>42</v>
      </c>
      <c r="E50" s="7" t="s">
        <v>11</v>
      </c>
      <c r="F50" s="19" t="s">
        <v>20</v>
      </c>
      <c r="G50" s="11">
        <v>9</v>
      </c>
      <c r="H50" s="113">
        <f>SUM(J50:BO50)</f>
        <v>96.5</v>
      </c>
      <c r="I50" s="15">
        <f>COUNT(J50:BO50)</f>
        <v>4</v>
      </c>
      <c r="J50" s="15"/>
      <c r="K50" s="15"/>
      <c r="L50" s="15"/>
      <c r="M50" s="15"/>
      <c r="N50" s="15"/>
      <c r="O50" s="15"/>
      <c r="P50" s="15">
        <v>22.5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>
        <v>10</v>
      </c>
      <c r="AK50" s="15"/>
      <c r="AL50" s="15"/>
      <c r="AM50" s="15"/>
      <c r="AN50" s="15"/>
      <c r="AO50" s="15"/>
      <c r="AP50" s="15"/>
      <c r="AQ50" s="15"/>
      <c r="AR50" s="15">
        <v>21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>
        <v>43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13">
        <f>SUM(J50:BO50)</f>
        <v>96.5</v>
      </c>
      <c r="BQ50" s="54">
        <f>BP50/I50</f>
        <v>24.125</v>
      </c>
    </row>
    <row r="51" spans="1:69" x14ac:dyDescent="0.25">
      <c r="A51" s="22">
        <v>48</v>
      </c>
      <c r="C51" s="7" t="s">
        <v>162</v>
      </c>
      <c r="D51" s="7" t="s">
        <v>163</v>
      </c>
      <c r="E51" s="7" t="s">
        <v>11</v>
      </c>
      <c r="F51" s="21" t="s">
        <v>54</v>
      </c>
      <c r="G51" s="11">
        <v>3</v>
      </c>
      <c r="H51" s="113">
        <f>SUM(J51:BO51)</f>
        <v>93</v>
      </c>
      <c r="I51" s="15">
        <f>COUNT(J51:BO51)</f>
        <v>2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>
        <f>40*1.2</f>
        <v>48</v>
      </c>
      <c r="BJ51" s="15">
        <f>30*1.5</f>
        <v>45</v>
      </c>
      <c r="BK51" s="15"/>
      <c r="BL51" s="15"/>
      <c r="BM51" s="15"/>
      <c r="BN51" s="15"/>
      <c r="BO51" s="15"/>
      <c r="BP51" s="113">
        <f>SUM(J51:BO51)</f>
        <v>93</v>
      </c>
      <c r="BQ51" s="54">
        <f>BP51/I51</f>
        <v>46.5</v>
      </c>
    </row>
    <row r="52" spans="1:69" x14ac:dyDescent="0.25">
      <c r="A52" s="22">
        <v>49</v>
      </c>
      <c r="C52" s="51" t="s">
        <v>148</v>
      </c>
      <c r="D52" s="51" t="s">
        <v>301</v>
      </c>
      <c r="E52" s="51" t="s">
        <v>66</v>
      </c>
      <c r="F52" s="25" t="s">
        <v>40</v>
      </c>
      <c r="G52" s="129">
        <v>1</v>
      </c>
      <c r="H52" s="113">
        <f>SUM(J52:BO52)</f>
        <v>88.5</v>
      </c>
      <c r="I52" s="15">
        <f>COUNT(J52:BO52)</f>
        <v>10</v>
      </c>
      <c r="J52" s="15"/>
      <c r="K52" s="15"/>
      <c r="L52" s="15"/>
      <c r="M52" s="15"/>
      <c r="N52" s="15"/>
      <c r="O52" s="15"/>
      <c r="P52" s="15">
        <f>4.5</f>
        <v>4.5</v>
      </c>
      <c r="Q52" s="15"/>
      <c r="R52" s="15"/>
      <c r="S52" s="15"/>
      <c r="T52" s="15">
        <v>1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f>2*1.5</f>
        <v>3</v>
      </c>
      <c r="AH52" s="15"/>
      <c r="AI52" s="15"/>
      <c r="AJ52" s="15"/>
      <c r="AK52" s="15"/>
      <c r="AL52" s="15"/>
      <c r="AM52" s="15">
        <v>3</v>
      </c>
      <c r="AN52" s="15"/>
      <c r="AO52" s="15"/>
      <c r="AP52" s="15"/>
      <c r="AQ52" s="15"/>
      <c r="AR52" s="15"/>
      <c r="AS52" s="15">
        <v>20</v>
      </c>
      <c r="AT52" s="15"/>
      <c r="AU52" s="15"/>
      <c r="AV52" s="15"/>
      <c r="AW52" s="15">
        <v>3</v>
      </c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38">
        <f>15*1.5</f>
        <v>22.5</v>
      </c>
      <c r="BJ52" s="38">
        <f>10*1.5</f>
        <v>15</v>
      </c>
      <c r="BK52" s="38">
        <v>15</v>
      </c>
      <c r="BL52" s="38"/>
      <c r="BM52" s="110">
        <v>1.5</v>
      </c>
      <c r="BN52" s="110"/>
      <c r="BO52" s="110"/>
      <c r="BP52" s="113">
        <f>SUM(J52:BO52)</f>
        <v>88.5</v>
      </c>
      <c r="BQ52" s="54">
        <f>BP52/I52</f>
        <v>8.85</v>
      </c>
    </row>
    <row r="53" spans="1:69" x14ac:dyDescent="0.25">
      <c r="A53" s="22">
        <v>50</v>
      </c>
      <c r="C53" s="7" t="s">
        <v>198</v>
      </c>
      <c r="D53" s="7" t="s">
        <v>38</v>
      </c>
      <c r="E53" s="7" t="s">
        <v>11</v>
      </c>
      <c r="F53" s="20" t="s">
        <v>39</v>
      </c>
      <c r="G53" s="11">
        <v>18</v>
      </c>
      <c r="H53" s="113">
        <f>SUM(J53:BO53)</f>
        <v>88</v>
      </c>
      <c r="I53" s="15">
        <f>COUNT(J53:BO53)</f>
        <v>6</v>
      </c>
      <c r="J53" s="15"/>
      <c r="K53" s="15"/>
      <c r="L53" s="15"/>
      <c r="M53" s="15"/>
      <c r="N53" s="15">
        <v>10.5</v>
      </c>
      <c r="O53" s="15">
        <v>16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9</v>
      </c>
      <c r="AB53" s="15"/>
      <c r="AC53" s="15"/>
      <c r="AD53" s="15"/>
      <c r="AE53" s="15"/>
      <c r="AF53" s="15"/>
      <c r="AG53" s="15">
        <v>22.5</v>
      </c>
      <c r="AH53" s="15"/>
      <c r="AI53" s="15">
        <v>15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>
        <v>15</v>
      </c>
      <c r="BO53" s="15"/>
      <c r="BP53" s="113">
        <f>SUM(J53:BO53)</f>
        <v>88</v>
      </c>
      <c r="BQ53" s="54">
        <f>BP53/I53</f>
        <v>14.666666666666666</v>
      </c>
    </row>
    <row r="54" spans="1:69" x14ac:dyDescent="0.25">
      <c r="A54" s="22">
        <v>51</v>
      </c>
      <c r="C54" s="16" t="s">
        <v>162</v>
      </c>
      <c r="D54" s="16" t="s">
        <v>298</v>
      </c>
      <c r="E54" s="16" t="s">
        <v>66</v>
      </c>
      <c r="F54" s="22" t="s">
        <v>48</v>
      </c>
      <c r="G54" s="11">
        <v>4</v>
      </c>
      <c r="H54" s="113">
        <f>SUM(J54:BO54)</f>
        <v>85</v>
      </c>
      <c r="I54" s="15">
        <f>COUNT(J54:BO54)</f>
        <v>2</v>
      </c>
      <c r="J54" s="15"/>
      <c r="K54" s="15"/>
      <c r="L54" s="15"/>
      <c r="M54" s="15"/>
      <c r="N54" s="15"/>
      <c r="O54" s="15"/>
      <c r="P54" s="15"/>
      <c r="Q54" s="15"/>
      <c r="R54" s="15"/>
      <c r="S54" s="15">
        <v>40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>
        <f>30*1.5</f>
        <v>45</v>
      </c>
      <c r="BK54" s="15"/>
      <c r="BL54" s="15"/>
      <c r="BM54" s="15"/>
      <c r="BN54" s="15"/>
      <c r="BO54" s="15"/>
      <c r="BP54" s="113">
        <f>SUM(J54:BO54)</f>
        <v>85</v>
      </c>
      <c r="BQ54" s="54">
        <f>BP54/I54</f>
        <v>42.5</v>
      </c>
    </row>
    <row r="55" spans="1:69" x14ac:dyDescent="0.25">
      <c r="A55" s="22">
        <v>52</v>
      </c>
      <c r="C55" s="7" t="s">
        <v>195</v>
      </c>
      <c r="D55" s="7" t="s">
        <v>92</v>
      </c>
      <c r="E55" s="7" t="s">
        <v>11</v>
      </c>
      <c r="F55" s="20" t="s">
        <v>26</v>
      </c>
      <c r="G55" s="11">
        <v>19</v>
      </c>
      <c r="H55" s="113">
        <f>SUM(J55:BO55)</f>
        <v>83</v>
      </c>
      <c r="I55" s="15">
        <f>COUNT(J55:BO55)</f>
        <v>6</v>
      </c>
      <c r="J55" s="15">
        <v>10</v>
      </c>
      <c r="K55" s="15">
        <v>14</v>
      </c>
      <c r="L55" s="15"/>
      <c r="M55" s="15"/>
      <c r="N55" s="15"/>
      <c r="O55" s="15"/>
      <c r="P55" s="15"/>
      <c r="Q55" s="15"/>
      <c r="R55" s="15"/>
      <c r="S55" s="15"/>
      <c r="T55" s="15">
        <v>8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>
        <v>15</v>
      </c>
      <c r="AJ55" s="15">
        <v>10</v>
      </c>
      <c r="AK55" s="15"/>
      <c r="AL55" s="15"/>
      <c r="AM55" s="15"/>
      <c r="AN55" s="15"/>
      <c r="AO55" s="15"/>
      <c r="AP55" s="15">
        <v>26</v>
      </c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13">
        <f>SUM(J55:BO55)</f>
        <v>83</v>
      </c>
      <c r="BQ55" s="54">
        <f>BP55/I55</f>
        <v>13.833333333333334</v>
      </c>
    </row>
    <row r="56" spans="1:69" x14ac:dyDescent="0.25">
      <c r="A56" s="22">
        <v>53</v>
      </c>
      <c r="C56" s="7" t="s">
        <v>196</v>
      </c>
      <c r="D56" s="7" t="s">
        <v>272</v>
      </c>
      <c r="E56" s="7" t="s">
        <v>11</v>
      </c>
      <c r="F56" s="20" t="s">
        <v>26</v>
      </c>
      <c r="G56" s="11">
        <v>20</v>
      </c>
      <c r="H56" s="113">
        <f>SUM(J56:BO56)</f>
        <v>79</v>
      </c>
      <c r="I56" s="15">
        <f>COUNT(J56:BO56)</f>
        <v>5</v>
      </c>
      <c r="J56" s="15"/>
      <c r="K56" s="15"/>
      <c r="L56" s="15"/>
      <c r="M56" s="15"/>
      <c r="N56" s="15"/>
      <c r="O56" s="15">
        <v>16</v>
      </c>
      <c r="P56" s="15"/>
      <c r="Q56" s="15"/>
      <c r="R56" s="15"/>
      <c r="S56" s="15"/>
      <c r="T56" s="15">
        <v>16</v>
      </c>
      <c r="U56" s="15"/>
      <c r="V56" s="15"/>
      <c r="W56" s="15">
        <v>13</v>
      </c>
      <c r="X56" s="15"/>
      <c r="Y56" s="15"/>
      <c r="Z56" s="15"/>
      <c r="AA56" s="15"/>
      <c r="AB56" s="15"/>
      <c r="AC56" s="15"/>
      <c r="AD56" s="15"/>
      <c r="AE56" s="15"/>
      <c r="AF56" s="15">
        <v>19</v>
      </c>
      <c r="AG56" s="15"/>
      <c r="AH56" s="15"/>
      <c r="AI56" s="15">
        <v>15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13">
        <f>SUM(J56:BO56)</f>
        <v>79</v>
      </c>
      <c r="BQ56" s="54">
        <f>BP56/I56</f>
        <v>15.8</v>
      </c>
    </row>
    <row r="57" spans="1:69" x14ac:dyDescent="0.25">
      <c r="A57" s="22">
        <v>54</v>
      </c>
      <c r="C57" s="7" t="s">
        <v>205</v>
      </c>
      <c r="D57" s="7" t="s">
        <v>296</v>
      </c>
      <c r="E57" s="7" t="s">
        <v>11</v>
      </c>
      <c r="F57" s="19" t="s">
        <v>23</v>
      </c>
      <c r="G57" s="11">
        <v>10</v>
      </c>
      <c r="H57" s="113">
        <f>SUM(J57:BO57)</f>
        <v>77</v>
      </c>
      <c r="I57" s="15">
        <f>COUNT(J57:BO57)</f>
        <v>5</v>
      </c>
      <c r="J57" s="15"/>
      <c r="K57" s="15"/>
      <c r="L57" s="15"/>
      <c r="M57" s="15"/>
      <c r="N57" s="15">
        <v>21</v>
      </c>
      <c r="O57" s="15"/>
      <c r="P57" s="15"/>
      <c r="Q57" s="15"/>
      <c r="R57" s="15"/>
      <c r="S57" s="15"/>
      <c r="T57" s="15">
        <v>16</v>
      </c>
      <c r="U57" s="15"/>
      <c r="V57" s="15"/>
      <c r="W57" s="15"/>
      <c r="X57" s="15"/>
      <c r="Y57" s="15"/>
      <c r="Z57" s="15"/>
      <c r="AA57" s="15">
        <v>15</v>
      </c>
      <c r="AB57" s="15"/>
      <c r="AC57" s="15"/>
      <c r="AD57" s="15"/>
      <c r="AE57" s="15"/>
      <c r="AF57" s="15"/>
      <c r="AG57" s="15"/>
      <c r="AH57" s="15"/>
      <c r="AI57" s="15">
        <v>15</v>
      </c>
      <c r="AJ57" s="15">
        <v>10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13">
        <f>SUM(J57:BO57)</f>
        <v>77</v>
      </c>
      <c r="BQ57" s="54">
        <f>BP57/I57</f>
        <v>15.4</v>
      </c>
    </row>
    <row r="58" spans="1:69" x14ac:dyDescent="0.25">
      <c r="A58" s="22">
        <v>55</v>
      </c>
      <c r="C58" s="7" t="s">
        <v>206</v>
      </c>
      <c r="D58" s="7" t="s">
        <v>45</v>
      </c>
      <c r="E58" s="7" t="s">
        <v>11</v>
      </c>
      <c r="F58" s="20" t="s">
        <v>39</v>
      </c>
      <c r="G58" s="11">
        <v>21</v>
      </c>
      <c r="H58" s="113">
        <f>SUM(J58:BO58)</f>
        <v>74.3</v>
      </c>
      <c r="I58" s="15">
        <f>COUNT(J58:BO58)</f>
        <v>5</v>
      </c>
      <c r="J58" s="15"/>
      <c r="K58" s="15">
        <v>14</v>
      </c>
      <c r="L58" s="15"/>
      <c r="M58" s="15"/>
      <c r="N58" s="15"/>
      <c r="O58" s="15">
        <v>16</v>
      </c>
      <c r="P58" s="15"/>
      <c r="Q58" s="15"/>
      <c r="R58" s="15"/>
      <c r="S58" s="15"/>
      <c r="T58" s="15">
        <v>16</v>
      </c>
      <c r="U58" s="15"/>
      <c r="V58" s="15"/>
      <c r="W58" s="15">
        <v>13.3</v>
      </c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>
        <v>15</v>
      </c>
      <c r="BO58" s="15"/>
      <c r="BP58" s="113">
        <f>SUM(J58:BO58)</f>
        <v>74.3</v>
      </c>
      <c r="BQ58" s="54">
        <f>BP58/I58</f>
        <v>14.86</v>
      </c>
    </row>
    <row r="59" spans="1:69" x14ac:dyDescent="0.25">
      <c r="A59" s="22">
        <v>56</v>
      </c>
      <c r="C59" s="7" t="s">
        <v>153</v>
      </c>
      <c r="D59" s="7" t="s">
        <v>109</v>
      </c>
      <c r="E59" s="7" t="s">
        <v>11</v>
      </c>
      <c r="F59" s="24" t="s">
        <v>71</v>
      </c>
      <c r="G59" s="11">
        <v>2</v>
      </c>
      <c r="H59" s="113">
        <f>SUM(J59:BO59)</f>
        <v>73.5</v>
      </c>
      <c r="I59" s="15">
        <f>COUNT(J59:BO59)</f>
        <v>2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>
        <v>37.5</v>
      </c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>
        <f>30*1.2</f>
        <v>36</v>
      </c>
      <c r="BJ59" s="15"/>
      <c r="BK59" s="15"/>
      <c r="BL59" s="15"/>
      <c r="BM59" s="15"/>
      <c r="BN59" s="15"/>
      <c r="BO59" s="15"/>
      <c r="BP59" s="113">
        <f>SUM(J59:BO59)</f>
        <v>73.5</v>
      </c>
      <c r="BQ59" s="54">
        <f>BP59/I59</f>
        <v>36.75</v>
      </c>
    </row>
    <row r="60" spans="1:69" x14ac:dyDescent="0.25">
      <c r="A60" s="22">
        <v>57</v>
      </c>
      <c r="C60" s="51" t="s">
        <v>199</v>
      </c>
      <c r="D60" s="51" t="s">
        <v>22</v>
      </c>
      <c r="E60" s="51" t="s">
        <v>66</v>
      </c>
      <c r="F60" s="19" t="s">
        <v>20</v>
      </c>
      <c r="G60" s="11">
        <v>6</v>
      </c>
      <c r="H60" s="113">
        <f>SUM(J60:BO60)</f>
        <v>73</v>
      </c>
      <c r="I60" s="15">
        <f>COUNT(J60:BO60)</f>
        <v>4</v>
      </c>
      <c r="J60" s="15">
        <v>10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>
        <v>10</v>
      </c>
      <c r="V60" s="15"/>
      <c r="W60" s="15"/>
      <c r="X60" s="15"/>
      <c r="Y60" s="15"/>
      <c r="Z60" s="15"/>
      <c r="AA60" s="15"/>
      <c r="AB60" s="15">
        <v>10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>
        <v>43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13">
        <f>SUM(J60:BO60)</f>
        <v>73</v>
      </c>
      <c r="BQ60" s="54">
        <f>BP60/I60</f>
        <v>18.25</v>
      </c>
    </row>
    <row r="61" spans="1:69" x14ac:dyDescent="0.25">
      <c r="A61" s="22">
        <v>58</v>
      </c>
      <c r="C61" s="7" t="s">
        <v>253</v>
      </c>
      <c r="D61" s="7" t="s">
        <v>112</v>
      </c>
      <c r="E61" s="7" t="s">
        <v>11</v>
      </c>
      <c r="F61" s="20" t="s">
        <v>26</v>
      </c>
      <c r="G61" s="11">
        <v>22</v>
      </c>
      <c r="H61" s="113">
        <f>SUM(J61:BO61)</f>
        <v>70</v>
      </c>
      <c r="I61" s="15">
        <f>COUNT(J61:BO61)</f>
        <v>2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>
        <v>10</v>
      </c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38">
        <f>40*1.5</f>
        <v>60</v>
      </c>
      <c r="BJ61" s="38"/>
      <c r="BK61" s="38"/>
      <c r="BL61" s="38"/>
      <c r="BM61" s="38"/>
      <c r="BN61" s="38"/>
      <c r="BO61" s="38"/>
      <c r="BP61" s="113">
        <f>SUM(J61:BO61)</f>
        <v>70</v>
      </c>
      <c r="BQ61" s="54">
        <f>BP61/I61</f>
        <v>35</v>
      </c>
    </row>
    <row r="62" spans="1:69" x14ac:dyDescent="0.25">
      <c r="A62" s="22">
        <v>59</v>
      </c>
      <c r="C62" s="51" t="s">
        <v>200</v>
      </c>
      <c r="D62" s="51" t="s">
        <v>46</v>
      </c>
      <c r="E62" s="51" t="s">
        <v>66</v>
      </c>
      <c r="F62" s="20" t="s">
        <v>39</v>
      </c>
      <c r="G62" s="11">
        <v>3</v>
      </c>
      <c r="H62" s="113">
        <f>SUM(J62:BO62)</f>
        <v>69.3</v>
      </c>
      <c r="I62" s="15">
        <f>COUNT(J62:BO62)</f>
        <v>3</v>
      </c>
      <c r="J62" s="15"/>
      <c r="K62" s="15"/>
      <c r="L62" s="15"/>
      <c r="M62" s="15"/>
      <c r="N62" s="15"/>
      <c r="O62" s="15">
        <v>16</v>
      </c>
      <c r="P62" s="15"/>
      <c r="Q62" s="15"/>
      <c r="R62" s="15"/>
      <c r="S62" s="15"/>
      <c r="T62" s="15"/>
      <c r="U62" s="15"/>
      <c r="V62" s="15"/>
      <c r="W62" s="15">
        <v>13.3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>
        <v>40</v>
      </c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13">
        <f>SUM(J62:BO62)</f>
        <v>69.3</v>
      </c>
      <c r="BQ62" s="54">
        <f>BP62/I62</f>
        <v>23.099999999999998</v>
      </c>
    </row>
    <row r="63" spans="1:69" x14ac:dyDescent="0.25">
      <c r="A63" s="22">
        <v>60</v>
      </c>
      <c r="C63" s="7" t="s">
        <v>201</v>
      </c>
      <c r="D63" s="7" t="s">
        <v>93</v>
      </c>
      <c r="E63" s="7" t="s">
        <v>11</v>
      </c>
      <c r="F63" s="20" t="s">
        <v>26</v>
      </c>
      <c r="G63" s="11">
        <v>23</v>
      </c>
      <c r="H63" s="113">
        <f>SUM(J63:BO63)</f>
        <v>69</v>
      </c>
      <c r="I63" s="15">
        <f>COUNT(J63:BO63)</f>
        <v>5</v>
      </c>
      <c r="J63" s="15"/>
      <c r="K63" s="15">
        <v>14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>
        <v>10</v>
      </c>
      <c r="AK63" s="15"/>
      <c r="AL63" s="15"/>
      <c r="AM63" s="15"/>
      <c r="AN63" s="15"/>
      <c r="AO63" s="15"/>
      <c r="AP63" s="15">
        <v>13</v>
      </c>
      <c r="AQ63" s="15"/>
      <c r="AR63" s="15"/>
      <c r="AS63" s="15"/>
      <c r="AT63" s="15"/>
      <c r="AU63" s="15">
        <v>17</v>
      </c>
      <c r="AV63" s="15"/>
      <c r="AW63" s="15"/>
      <c r="AX63" s="15"/>
      <c r="AY63" s="15">
        <v>15</v>
      </c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13">
        <f>SUM(J63:BO63)</f>
        <v>69</v>
      </c>
      <c r="BQ63" s="54">
        <f>BP63/I63</f>
        <v>13.8</v>
      </c>
    </row>
    <row r="64" spans="1:69" x14ac:dyDescent="0.25">
      <c r="A64" s="22">
        <v>61</v>
      </c>
      <c r="C64" s="7" t="s">
        <v>246</v>
      </c>
      <c r="D64" s="7" t="s">
        <v>285</v>
      </c>
      <c r="E64" s="17" t="s">
        <v>11</v>
      </c>
      <c r="F64" s="24" t="s">
        <v>30</v>
      </c>
      <c r="G64" s="11">
        <v>3</v>
      </c>
      <c r="H64" s="113">
        <f>SUM(J64:BO64)</f>
        <v>68.5</v>
      </c>
      <c r="I64" s="15">
        <f>COUNT(J64:BO64)</f>
        <v>4</v>
      </c>
      <c r="J64" s="15"/>
      <c r="K64" s="15"/>
      <c r="L64" s="15"/>
      <c r="M64" s="15"/>
      <c r="N64" s="15"/>
      <c r="O64" s="15"/>
      <c r="P64" s="15"/>
      <c r="Q64" s="15"/>
      <c r="R64" s="15"/>
      <c r="S64" s="15">
        <v>10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>
        <f>4*1.5</f>
        <v>6</v>
      </c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>
        <f>20*1.5</f>
        <v>30</v>
      </c>
      <c r="BJ64" s="15">
        <f>15*1.5</f>
        <v>22.5</v>
      </c>
      <c r="BK64" s="15"/>
      <c r="BL64" s="15"/>
      <c r="BM64" s="15"/>
      <c r="BN64" s="15"/>
      <c r="BO64" s="15"/>
      <c r="BP64" s="113">
        <f>SUM(J64:BO64)</f>
        <v>68.5</v>
      </c>
      <c r="BQ64" s="54">
        <f>BP64/I64</f>
        <v>17.125</v>
      </c>
    </row>
    <row r="65" spans="1:69" x14ac:dyDescent="0.25">
      <c r="A65" s="22">
        <v>62</v>
      </c>
      <c r="C65" s="7" t="s">
        <v>202</v>
      </c>
      <c r="D65" s="7" t="s">
        <v>273</v>
      </c>
      <c r="E65" s="7" t="s">
        <v>11</v>
      </c>
      <c r="F65" s="21" t="s">
        <v>54</v>
      </c>
      <c r="G65" s="11">
        <v>4</v>
      </c>
      <c r="H65" s="113">
        <f>SUM(J65:BO65)</f>
        <v>67.5</v>
      </c>
      <c r="I65" s="15">
        <f>COUNT(J65:BO65)</f>
        <v>3</v>
      </c>
      <c r="J65" s="15"/>
      <c r="K65" s="15"/>
      <c r="L65" s="15"/>
      <c r="M65" s="15"/>
      <c r="N65" s="15"/>
      <c r="O65" s="15"/>
      <c r="P65" s="15">
        <f>15*1.5</f>
        <v>22.5</v>
      </c>
      <c r="Q65" s="15"/>
      <c r="R65" s="15"/>
      <c r="S65" s="15"/>
      <c r="T65" s="15"/>
      <c r="U65" s="15"/>
      <c r="V65" s="15"/>
      <c r="W65" s="15"/>
      <c r="X65" s="15">
        <v>22.5</v>
      </c>
      <c r="Y65" s="15"/>
      <c r="Z65" s="15"/>
      <c r="AA65" s="15"/>
      <c r="AB65" s="15"/>
      <c r="AC65" s="15"/>
      <c r="AD65" s="15"/>
      <c r="AE65" s="15"/>
      <c r="AF65" s="15"/>
      <c r="AG65" s="15">
        <v>22.5</v>
      </c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13">
        <f>SUM(J65:BO65)</f>
        <v>67.5</v>
      </c>
      <c r="BQ65" s="54">
        <f>BP65/I65</f>
        <v>22.5</v>
      </c>
    </row>
    <row r="66" spans="1:69" x14ac:dyDescent="0.25">
      <c r="A66" s="22">
        <v>63</v>
      </c>
      <c r="C66" s="7" t="s">
        <v>231</v>
      </c>
      <c r="D66" s="7" t="s">
        <v>67</v>
      </c>
      <c r="E66" s="7" t="s">
        <v>11</v>
      </c>
      <c r="F66" s="25" t="s">
        <v>40</v>
      </c>
      <c r="G66" s="11">
        <v>2</v>
      </c>
      <c r="H66" s="113">
        <f>SUM(J66:BO66)</f>
        <v>65.5</v>
      </c>
      <c r="I66" s="15">
        <f>COUNT(J66:BO66)</f>
        <v>5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>
        <v>1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>
        <f>2*1.5</f>
        <v>3</v>
      </c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>
        <f>20*1.2</f>
        <v>24</v>
      </c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38">
        <f>15*1.5</f>
        <v>22.5</v>
      </c>
      <c r="BJ66" s="38">
        <f>10*1.5</f>
        <v>15</v>
      </c>
      <c r="BK66" s="38"/>
      <c r="BL66" s="38"/>
      <c r="BM66" s="38"/>
      <c r="BN66" s="38"/>
      <c r="BO66" s="38"/>
      <c r="BP66" s="113">
        <f>SUM(J66:BO66)</f>
        <v>65.5</v>
      </c>
      <c r="BQ66" s="54">
        <f>BP66/I66</f>
        <v>13.1</v>
      </c>
    </row>
    <row r="67" spans="1:69" x14ac:dyDescent="0.25">
      <c r="A67" s="22">
        <v>64</v>
      </c>
      <c r="C67" s="7" t="s">
        <v>204</v>
      </c>
      <c r="D67" s="7" t="s">
        <v>135</v>
      </c>
      <c r="E67" s="7" t="s">
        <v>11</v>
      </c>
      <c r="F67" s="20" t="s">
        <v>26</v>
      </c>
      <c r="G67" s="11">
        <v>24</v>
      </c>
      <c r="H67" s="113">
        <f>SUM(J67:BO67)</f>
        <v>63</v>
      </c>
      <c r="I67" s="15">
        <f>COUNT(J67:BO67)</f>
        <v>4</v>
      </c>
      <c r="J67" s="15">
        <v>10</v>
      </c>
      <c r="K67" s="15"/>
      <c r="L67" s="15"/>
      <c r="M67" s="15"/>
      <c r="N67" s="15"/>
      <c r="O67" s="15">
        <v>16</v>
      </c>
      <c r="P67" s="15"/>
      <c r="Q67" s="15"/>
      <c r="R67" s="15"/>
      <c r="S67" s="15"/>
      <c r="T67" s="15">
        <v>16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>
        <v>21</v>
      </c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13">
        <f>SUM(J67:BO67)</f>
        <v>63</v>
      </c>
      <c r="BQ67" s="54">
        <f>BP67/I67</f>
        <v>15.75</v>
      </c>
    </row>
    <row r="68" spans="1:69" x14ac:dyDescent="0.25">
      <c r="A68" s="22">
        <v>65</v>
      </c>
      <c r="C68" s="7" t="s">
        <v>138</v>
      </c>
      <c r="D68" s="7" t="s">
        <v>139</v>
      </c>
      <c r="E68" s="7" t="s">
        <v>11</v>
      </c>
      <c r="F68" s="19" t="s">
        <v>20</v>
      </c>
      <c r="G68" s="11">
        <v>12</v>
      </c>
      <c r="H68" s="113">
        <f>SUM(J68:BO68)</f>
        <v>60</v>
      </c>
      <c r="I68" s="15">
        <f>COUNT(J68:BO68)</f>
        <v>1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38">
        <f>40*1.5</f>
        <v>60</v>
      </c>
      <c r="BJ68" s="38"/>
      <c r="BK68" s="38"/>
      <c r="BL68" s="38"/>
      <c r="BM68" s="38"/>
      <c r="BN68" s="38"/>
      <c r="BO68" s="38"/>
      <c r="BP68" s="113">
        <f>SUM(J68:BO68)</f>
        <v>60</v>
      </c>
      <c r="BQ68" s="54">
        <f>BP68/I68</f>
        <v>60</v>
      </c>
    </row>
    <row r="69" spans="1:69" x14ac:dyDescent="0.25">
      <c r="A69" s="22">
        <v>66</v>
      </c>
      <c r="C69" s="7" t="s">
        <v>140</v>
      </c>
      <c r="D69" s="7" t="s">
        <v>141</v>
      </c>
      <c r="E69" s="7" t="s">
        <v>11</v>
      </c>
      <c r="F69" s="20" t="s">
        <v>99</v>
      </c>
      <c r="G69" s="11">
        <v>25</v>
      </c>
      <c r="H69" s="113">
        <f>SUM(J69:BO69)</f>
        <v>60</v>
      </c>
      <c r="I69" s="15">
        <f>COUNT(J69:BO69)</f>
        <v>1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38">
        <f>40*1.5</f>
        <v>60</v>
      </c>
      <c r="BJ69" s="38"/>
      <c r="BK69" s="38"/>
      <c r="BL69" s="38"/>
      <c r="BM69" s="38"/>
      <c r="BN69" s="38"/>
      <c r="BO69" s="38"/>
      <c r="BP69" s="113">
        <f>SUM(J69:BO69)</f>
        <v>60</v>
      </c>
      <c r="BQ69" s="54">
        <f>BP69/I69</f>
        <v>60</v>
      </c>
    </row>
    <row r="70" spans="1:69" x14ac:dyDescent="0.25">
      <c r="A70" s="22">
        <v>67</v>
      </c>
      <c r="C70" s="7" t="s">
        <v>263</v>
      </c>
      <c r="D70" s="7" t="s">
        <v>137</v>
      </c>
      <c r="E70" s="7" t="s">
        <v>11</v>
      </c>
      <c r="F70" s="19" t="s">
        <v>20</v>
      </c>
      <c r="G70" s="11">
        <v>11</v>
      </c>
      <c r="H70" s="113">
        <f>SUM(J70:BO70)</f>
        <v>60</v>
      </c>
      <c r="I70" s="15">
        <f>COUNT(J70:BO70)</f>
        <v>1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38">
        <f>40*1.5</f>
        <v>60</v>
      </c>
      <c r="BJ70" s="38"/>
      <c r="BK70" s="38"/>
      <c r="BL70" s="38"/>
      <c r="BM70" s="38"/>
      <c r="BN70" s="38"/>
      <c r="BO70" s="38"/>
      <c r="BP70" s="113">
        <f>SUM(J70:BO70)</f>
        <v>60</v>
      </c>
      <c r="BQ70" s="54">
        <f>BP70/I70</f>
        <v>60</v>
      </c>
    </row>
    <row r="71" spans="1:69" x14ac:dyDescent="0.25">
      <c r="A71" s="22">
        <v>68</v>
      </c>
      <c r="C71" s="7" t="s">
        <v>208</v>
      </c>
      <c r="D71" s="7" t="s">
        <v>274</v>
      </c>
      <c r="E71" s="7" t="s">
        <v>11</v>
      </c>
      <c r="F71" s="20" t="s">
        <v>39</v>
      </c>
      <c r="G71" s="11">
        <v>27</v>
      </c>
      <c r="H71" s="113">
        <f>SUM(J71:BO71)</f>
        <v>59</v>
      </c>
      <c r="I71" s="15">
        <f>COUNT(J71:BO71)</f>
        <v>3</v>
      </c>
      <c r="J71" s="15"/>
      <c r="K71" s="15"/>
      <c r="L71" s="15"/>
      <c r="M71" s="15"/>
      <c r="N71" s="15"/>
      <c r="O71" s="15">
        <v>16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>
        <v>26</v>
      </c>
      <c r="AQ71" s="15"/>
      <c r="AR71" s="15"/>
      <c r="AS71" s="15"/>
      <c r="AT71" s="15"/>
      <c r="AU71" s="38">
        <v>17</v>
      </c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13">
        <f>SUM(J71:BO71)</f>
        <v>59</v>
      </c>
      <c r="BQ71" s="54">
        <f>BP71/I71</f>
        <v>19.666666666666668</v>
      </c>
    </row>
    <row r="72" spans="1:69" x14ac:dyDescent="0.25">
      <c r="A72" s="22">
        <v>69</v>
      </c>
      <c r="C72" s="37" t="s">
        <v>207</v>
      </c>
      <c r="D72" s="37" t="s">
        <v>105</v>
      </c>
      <c r="E72" s="37" t="s">
        <v>11</v>
      </c>
      <c r="F72" s="20" t="s">
        <v>26</v>
      </c>
      <c r="G72" s="11">
        <v>26</v>
      </c>
      <c r="H72" s="113">
        <f>SUM(J72:BO72)</f>
        <v>59</v>
      </c>
      <c r="I72" s="15">
        <f>COUNT(J72:BO72)</f>
        <v>2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26">
        <f>26*1.3</f>
        <v>33.800000000000004</v>
      </c>
      <c r="AQ72" s="15"/>
      <c r="AR72" s="26">
        <f>21*1.2</f>
        <v>25.2</v>
      </c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13">
        <f>SUM(J72:BO72)</f>
        <v>59</v>
      </c>
      <c r="BQ72" s="54">
        <f>BP72/I72</f>
        <v>29.5</v>
      </c>
    </row>
    <row r="73" spans="1:69" x14ac:dyDescent="0.25">
      <c r="A73" s="22">
        <v>70</v>
      </c>
      <c r="C73" s="7" t="s">
        <v>303</v>
      </c>
      <c r="D73" s="7" t="s">
        <v>282</v>
      </c>
      <c r="E73" s="7" t="s">
        <v>11</v>
      </c>
      <c r="F73" s="20" t="s">
        <v>26</v>
      </c>
      <c r="G73" s="11">
        <v>28</v>
      </c>
      <c r="H73" s="113">
        <f>SUM(J73:BO73)</f>
        <v>58.3</v>
      </c>
      <c r="I73" s="15">
        <f>COUNT(J73:BO73)</f>
        <v>3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26">
        <f>16*1.3</f>
        <v>20.8</v>
      </c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>
        <f>15*1.5</f>
        <v>22.5</v>
      </c>
      <c r="AJ73" s="26"/>
      <c r="AK73" s="26"/>
      <c r="AL73" s="38">
        <v>15</v>
      </c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113">
        <f>SUM(J73:BO73)</f>
        <v>58.3</v>
      </c>
      <c r="BQ73" s="54">
        <f>BP73/I73</f>
        <v>19.433333333333334</v>
      </c>
    </row>
    <row r="74" spans="1:69" x14ac:dyDescent="0.25">
      <c r="A74" s="22">
        <v>71</v>
      </c>
      <c r="C74" s="7" t="s">
        <v>211</v>
      </c>
      <c r="D74" s="7" t="s">
        <v>42</v>
      </c>
      <c r="E74" s="7" t="s">
        <v>11</v>
      </c>
      <c r="F74" s="20" t="s">
        <v>26</v>
      </c>
      <c r="G74" s="11">
        <v>29</v>
      </c>
      <c r="H74" s="113">
        <f>SUM(J74:BO74)</f>
        <v>56</v>
      </c>
      <c r="I74" s="15">
        <f>COUNT(J74:BO74)</f>
        <v>3</v>
      </c>
      <c r="J74" s="15"/>
      <c r="K74" s="15">
        <v>14</v>
      </c>
      <c r="L74" s="15"/>
      <c r="M74" s="15"/>
      <c r="N74" s="15"/>
      <c r="O74" s="15">
        <v>16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>
        <v>26</v>
      </c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13">
        <f>SUM(J74:BO74)</f>
        <v>56</v>
      </c>
      <c r="BQ74" s="54">
        <f>BP74/I74</f>
        <v>18.666666666666668</v>
      </c>
    </row>
    <row r="75" spans="1:69" x14ac:dyDescent="0.25">
      <c r="A75" s="22">
        <v>72</v>
      </c>
      <c r="C75" s="66" t="s">
        <v>168</v>
      </c>
      <c r="D75" s="51" t="s">
        <v>96</v>
      </c>
      <c r="E75" s="51" t="s">
        <v>66</v>
      </c>
      <c r="F75" s="23" t="s">
        <v>25</v>
      </c>
      <c r="G75" s="129">
        <v>1</v>
      </c>
      <c r="H75" s="113">
        <f>SUM(J75:BO75)</f>
        <v>56</v>
      </c>
      <c r="I75" s="15">
        <f>COUNT(J75:BO75)</f>
        <v>6</v>
      </c>
      <c r="J75" s="15"/>
      <c r="K75" s="15">
        <v>3.5</v>
      </c>
      <c r="L75" s="28"/>
      <c r="M75" s="28"/>
      <c r="N75" s="28"/>
      <c r="O75" s="28"/>
      <c r="P75" s="28"/>
      <c r="Q75" s="28"/>
      <c r="R75" s="28"/>
      <c r="S75" s="46">
        <v>10</v>
      </c>
      <c r="T75" s="15">
        <v>3</v>
      </c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15">
        <v>10</v>
      </c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5">
        <f>2+5</f>
        <v>7</v>
      </c>
      <c r="BE75" s="28"/>
      <c r="BF75" s="28"/>
      <c r="BG75" s="28"/>
      <c r="BH75" s="28"/>
      <c r="BI75" s="28"/>
      <c r="BJ75" s="15">
        <f>15*1.5</f>
        <v>22.5</v>
      </c>
      <c r="BK75" s="15"/>
      <c r="BL75" s="15"/>
      <c r="BM75" s="15"/>
      <c r="BN75" s="15"/>
      <c r="BO75" s="15"/>
      <c r="BP75" s="113">
        <f>SUM(J75:BO75)</f>
        <v>56</v>
      </c>
      <c r="BQ75" s="54">
        <f>BP75/I75</f>
        <v>9.3333333333333339</v>
      </c>
    </row>
    <row r="76" spans="1:69" x14ac:dyDescent="0.25">
      <c r="A76" s="22">
        <v>73</v>
      </c>
      <c r="C76" s="7" t="s">
        <v>166</v>
      </c>
      <c r="D76" s="7" t="s">
        <v>64</v>
      </c>
      <c r="E76" s="7" t="s">
        <v>11</v>
      </c>
      <c r="F76" s="20" t="s">
        <v>26</v>
      </c>
      <c r="G76" s="11">
        <v>30</v>
      </c>
      <c r="H76" s="113">
        <f>SUM(J76:BO76)</f>
        <v>55.3</v>
      </c>
      <c r="I76" s="15">
        <f>COUNT(J76:BO76)</f>
        <v>3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>
        <v>16</v>
      </c>
      <c r="U76" s="15"/>
      <c r="V76" s="15"/>
      <c r="W76" s="15">
        <v>13.3</v>
      </c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>
        <v>26</v>
      </c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13">
        <f>SUM(J76:BO76)</f>
        <v>55.3</v>
      </c>
      <c r="BQ76" s="54">
        <f>BP76/I76</f>
        <v>18.433333333333334</v>
      </c>
    </row>
    <row r="77" spans="1:69" x14ac:dyDescent="0.25">
      <c r="A77" s="22">
        <v>74</v>
      </c>
      <c r="C77" s="51" t="s">
        <v>166</v>
      </c>
      <c r="D77" s="51" t="s">
        <v>91</v>
      </c>
      <c r="E77" s="13" t="s">
        <v>66</v>
      </c>
      <c r="F77" s="20" t="s">
        <v>26</v>
      </c>
      <c r="G77" s="11">
        <v>4</v>
      </c>
      <c r="H77" s="113">
        <f>SUM(J77:BO77)</f>
        <v>55.3</v>
      </c>
      <c r="I77" s="15">
        <f>COUNT(J77:BO77)</f>
        <v>5</v>
      </c>
      <c r="J77" s="15"/>
      <c r="K77" s="15">
        <v>8</v>
      </c>
      <c r="L77" s="15"/>
      <c r="M77" s="15"/>
      <c r="N77" s="15"/>
      <c r="O77" s="15">
        <v>16</v>
      </c>
      <c r="P77" s="15"/>
      <c r="Q77" s="15"/>
      <c r="R77" s="15"/>
      <c r="S77" s="15"/>
      <c r="T77" s="15">
        <v>8</v>
      </c>
      <c r="U77" s="15"/>
      <c r="V77" s="15"/>
      <c r="W77" s="15">
        <v>13.3</v>
      </c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>
        <v>10</v>
      </c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13">
        <f>SUM(J77:BO77)</f>
        <v>55.3</v>
      </c>
      <c r="BQ77" s="54">
        <f>BP77/I77</f>
        <v>11.059999999999999</v>
      </c>
    </row>
    <row r="78" spans="1:69" x14ac:dyDescent="0.25">
      <c r="A78" s="22">
        <v>75</v>
      </c>
      <c r="C78" s="16" t="s">
        <v>212</v>
      </c>
      <c r="D78" s="16" t="s">
        <v>298</v>
      </c>
      <c r="E78" s="7" t="s">
        <v>66</v>
      </c>
      <c r="F78" s="19" t="s">
        <v>23</v>
      </c>
      <c r="G78" s="11">
        <v>7</v>
      </c>
      <c r="H78" s="113">
        <f>SUM(J78:BO78)</f>
        <v>55</v>
      </c>
      <c r="I78" s="15">
        <f>COUNT(J78:BO78)</f>
        <v>2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>
        <v>15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>
        <v>40</v>
      </c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13">
        <f>SUM(J78:BO78)</f>
        <v>55</v>
      </c>
      <c r="BQ78" s="54">
        <f>BP78/I78</f>
        <v>27.5</v>
      </c>
    </row>
    <row r="79" spans="1:69" x14ac:dyDescent="0.25">
      <c r="A79" s="22">
        <v>76</v>
      </c>
      <c r="C79" s="7" t="s">
        <v>214</v>
      </c>
      <c r="D79" s="7" t="s">
        <v>28</v>
      </c>
      <c r="E79" s="7" t="s">
        <v>11</v>
      </c>
      <c r="F79" s="19" t="s">
        <v>23</v>
      </c>
      <c r="G79" s="11">
        <v>13</v>
      </c>
      <c r="H79" s="113">
        <f>SUM(J79:BO79)</f>
        <v>54</v>
      </c>
      <c r="I79" s="15">
        <f>COUNT(J79:BO79)</f>
        <v>3</v>
      </c>
      <c r="J79" s="15"/>
      <c r="K79" s="27">
        <f>14*1.3</f>
        <v>18.2</v>
      </c>
      <c r="L79" s="28"/>
      <c r="M79" s="28"/>
      <c r="N79" s="28"/>
      <c r="O79" s="27">
        <f>16*1.3</f>
        <v>20.8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40">
        <v>15</v>
      </c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113">
        <f>SUM(J79:BO79)</f>
        <v>54</v>
      </c>
      <c r="BQ79" s="54">
        <f>BP79/I79</f>
        <v>18</v>
      </c>
    </row>
    <row r="80" spans="1:69" x14ac:dyDescent="0.25">
      <c r="A80" s="22">
        <v>77</v>
      </c>
      <c r="C80" s="11" t="s">
        <v>215</v>
      </c>
      <c r="D80" s="11" t="s">
        <v>29</v>
      </c>
      <c r="E80" s="7" t="s">
        <v>11</v>
      </c>
      <c r="F80" s="19" t="s">
        <v>20</v>
      </c>
      <c r="G80" s="11">
        <v>14</v>
      </c>
      <c r="H80" s="113">
        <f>SUM(J80:BO80)</f>
        <v>53.8</v>
      </c>
      <c r="I80" s="15">
        <f>COUNT(J80:BO80)</f>
        <v>3</v>
      </c>
      <c r="J80" s="15"/>
      <c r="K80" s="15"/>
      <c r="L80" s="15"/>
      <c r="M80" s="15"/>
      <c r="N80" s="15"/>
      <c r="O80" s="15">
        <v>16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26">
        <f>19*1.2</f>
        <v>22.8</v>
      </c>
      <c r="AG80" s="15"/>
      <c r="AH80" s="15"/>
      <c r="AI80" s="15">
        <v>15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13">
        <f>SUM(J80:BO80)</f>
        <v>53.8</v>
      </c>
      <c r="BQ80" s="54">
        <f>BP80/I80</f>
        <v>17.933333333333334</v>
      </c>
    </row>
    <row r="81" spans="1:71" x14ac:dyDescent="0.25">
      <c r="A81" s="22">
        <v>78</v>
      </c>
      <c r="C81" s="7" t="s">
        <v>242</v>
      </c>
      <c r="D81" s="7" t="s">
        <v>42</v>
      </c>
      <c r="E81" s="7" t="s">
        <v>11</v>
      </c>
      <c r="F81" s="19" t="s">
        <v>23</v>
      </c>
      <c r="G81" s="11">
        <v>15</v>
      </c>
      <c r="H81" s="113">
        <f>SUM(J81:BO81)</f>
        <v>50.4</v>
      </c>
      <c r="I81" s="15">
        <f>COUNT(J81:BO81)</f>
        <v>2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>
        <f>17*1.2</f>
        <v>20.399999999999999</v>
      </c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>
        <v>30</v>
      </c>
      <c r="BO81" s="15"/>
      <c r="BP81" s="113">
        <f>SUM(J81:BO81)</f>
        <v>50.4</v>
      </c>
      <c r="BQ81" s="54">
        <f>BP81/I81</f>
        <v>25.2</v>
      </c>
    </row>
    <row r="82" spans="1:71" x14ac:dyDescent="0.25">
      <c r="A82" s="22">
        <v>79</v>
      </c>
      <c r="C82" s="7" t="s">
        <v>216</v>
      </c>
      <c r="D82" s="7" t="s">
        <v>90</v>
      </c>
      <c r="E82" s="7" t="s">
        <v>11</v>
      </c>
      <c r="F82" s="20" t="s">
        <v>26</v>
      </c>
      <c r="G82" s="11">
        <v>31</v>
      </c>
      <c r="H82" s="113">
        <f>SUM(J82:BO82)</f>
        <v>49</v>
      </c>
      <c r="I82" s="15">
        <f>COUNT(J82:BO82)</f>
        <v>3</v>
      </c>
      <c r="J82" s="15"/>
      <c r="K82" s="15">
        <v>14</v>
      </c>
      <c r="L82" s="15"/>
      <c r="M82" s="15"/>
      <c r="N82" s="15"/>
      <c r="O82" s="15"/>
      <c r="P82" s="15"/>
      <c r="Q82" s="15"/>
      <c r="R82" s="15"/>
      <c r="S82" s="15"/>
      <c r="T82" s="15">
        <v>16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>
        <v>19</v>
      </c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13">
        <f>SUM(J82:BO82)</f>
        <v>49</v>
      </c>
      <c r="BQ82" s="54">
        <f>BP82/I82</f>
        <v>16.333333333333332</v>
      </c>
    </row>
    <row r="83" spans="1:71" x14ac:dyDescent="0.25">
      <c r="A83" s="22">
        <v>80</v>
      </c>
      <c r="C83" s="16" t="s">
        <v>341</v>
      </c>
      <c r="D83" s="16" t="s">
        <v>298</v>
      </c>
      <c r="E83" s="16" t="s">
        <v>66</v>
      </c>
      <c r="F83" s="19" t="s">
        <v>23</v>
      </c>
      <c r="G83" s="11">
        <v>8</v>
      </c>
      <c r="H83" s="113">
        <f>SUM(J83:BO83)</f>
        <v>48</v>
      </c>
      <c r="I83" s="15">
        <f>COUNT(J83:BO83)</f>
        <v>1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>
        <f>40*1.2</f>
        <v>48</v>
      </c>
      <c r="BP83" s="113">
        <f>SUM(J83:BO83)</f>
        <v>48</v>
      </c>
      <c r="BQ83" s="54">
        <f>BP83/I83</f>
        <v>48</v>
      </c>
    </row>
    <row r="84" spans="1:71" x14ac:dyDescent="0.25">
      <c r="A84" s="22">
        <v>81</v>
      </c>
      <c r="C84" s="7" t="s">
        <v>242</v>
      </c>
      <c r="D84" s="7" t="s">
        <v>282</v>
      </c>
      <c r="E84" s="7" t="s">
        <v>11</v>
      </c>
      <c r="F84" s="20" t="s">
        <v>26</v>
      </c>
      <c r="G84" s="11">
        <v>32</v>
      </c>
      <c r="H84" s="113">
        <f>SUM(J84:BO84)</f>
        <v>47</v>
      </c>
      <c r="I84" s="15">
        <f>COUNT(J84:BO84)</f>
        <v>2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>
        <v>17</v>
      </c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>
        <v>30</v>
      </c>
      <c r="BO84" s="15"/>
      <c r="BP84" s="113">
        <f>SUM(J84:BO84)</f>
        <v>47</v>
      </c>
      <c r="BQ84" s="54">
        <f>BP84/I84</f>
        <v>23.5</v>
      </c>
    </row>
    <row r="85" spans="1:71" x14ac:dyDescent="0.25">
      <c r="A85" s="22">
        <v>82</v>
      </c>
      <c r="C85" s="7" t="s">
        <v>217</v>
      </c>
      <c r="D85" s="7" t="s">
        <v>79</v>
      </c>
      <c r="E85" s="7" t="s">
        <v>11</v>
      </c>
      <c r="F85" s="20" t="s">
        <v>26</v>
      </c>
      <c r="G85" s="11">
        <v>33</v>
      </c>
      <c r="H85" s="113">
        <f>SUM(J85:BO85)</f>
        <v>46</v>
      </c>
      <c r="I85" s="15">
        <f>COUNT(J85:BO85)</f>
        <v>4</v>
      </c>
      <c r="J85" s="15">
        <v>10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>
        <v>9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>
        <v>10</v>
      </c>
      <c r="AS85" s="15"/>
      <c r="AT85" s="15"/>
      <c r="AU85" s="15">
        <v>17</v>
      </c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13">
        <f>SUM(J85:BO85)</f>
        <v>46</v>
      </c>
      <c r="BQ85" s="54">
        <f>BP85/I85</f>
        <v>11.5</v>
      </c>
    </row>
    <row r="86" spans="1:71" x14ac:dyDescent="0.25">
      <c r="A86" s="22">
        <v>83</v>
      </c>
      <c r="C86" s="7" t="s">
        <v>229</v>
      </c>
      <c r="D86" s="7" t="s">
        <v>275</v>
      </c>
      <c r="E86" s="7" t="s">
        <v>11</v>
      </c>
      <c r="F86" s="19" t="s">
        <v>23</v>
      </c>
      <c r="G86" s="11">
        <v>16</v>
      </c>
      <c r="H86" s="113">
        <f>SUM(J86:BO86)</f>
        <v>44</v>
      </c>
      <c r="I86" s="15">
        <f>COUNT(J86:BO86)</f>
        <v>2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>
        <v>15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>
        <v>29</v>
      </c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13">
        <f>SUM(J86:BO86)</f>
        <v>44</v>
      </c>
      <c r="BQ86" s="54">
        <f>BP86/I86</f>
        <v>22</v>
      </c>
    </row>
    <row r="87" spans="1:71" x14ac:dyDescent="0.25">
      <c r="A87" s="22">
        <v>84</v>
      </c>
      <c r="C87" s="7" t="s">
        <v>219</v>
      </c>
      <c r="D87" s="7" t="s">
        <v>267</v>
      </c>
      <c r="E87" s="7" t="s">
        <v>11</v>
      </c>
      <c r="F87" s="19" t="s">
        <v>23</v>
      </c>
      <c r="G87" s="11">
        <v>17</v>
      </c>
      <c r="H87" s="113">
        <f>SUM(J87:BO87)</f>
        <v>43</v>
      </c>
      <c r="I87" s="15">
        <f>COUNT(J87:BO87)</f>
        <v>3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>
        <v>15</v>
      </c>
      <c r="AJ87" s="15">
        <v>10</v>
      </c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26">
        <f>15*1.2</f>
        <v>18</v>
      </c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13">
        <f>SUM(J87:BO87)</f>
        <v>43</v>
      </c>
      <c r="BQ87" s="54">
        <f>BP87/I87</f>
        <v>14.333333333333334</v>
      </c>
    </row>
    <row r="88" spans="1:71" x14ac:dyDescent="0.25">
      <c r="A88" s="22">
        <v>85</v>
      </c>
      <c r="C88" s="7" t="s">
        <v>146</v>
      </c>
      <c r="D88" s="7" t="s">
        <v>147</v>
      </c>
      <c r="E88" s="7" t="s">
        <v>11</v>
      </c>
      <c r="F88" s="21" t="s">
        <v>54</v>
      </c>
      <c r="G88" s="11">
        <v>5</v>
      </c>
      <c r="H88" s="113">
        <f>SUM(J88:BO88)</f>
        <v>42.5</v>
      </c>
      <c r="I88" s="15">
        <f>COUNT(J88:BO88)</f>
        <v>2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>
        <v>5</v>
      </c>
      <c r="BE88" s="15"/>
      <c r="BF88" s="15"/>
      <c r="BG88" s="15"/>
      <c r="BH88" s="15"/>
      <c r="BI88" s="15"/>
      <c r="BJ88" s="15">
        <f>25*1.5</f>
        <v>37.5</v>
      </c>
      <c r="BK88" s="15"/>
      <c r="BL88" s="15"/>
      <c r="BM88" s="15"/>
      <c r="BN88" s="15"/>
      <c r="BO88" s="15"/>
      <c r="BP88" s="113">
        <f>SUM(J88:BO88)</f>
        <v>42.5</v>
      </c>
      <c r="BQ88" s="54">
        <f>BP88/I88</f>
        <v>21.25</v>
      </c>
    </row>
    <row r="89" spans="1:71" x14ac:dyDescent="0.25">
      <c r="A89" s="22">
        <v>86</v>
      </c>
      <c r="C89" s="7" t="s">
        <v>160</v>
      </c>
      <c r="D89" s="7" t="s">
        <v>110</v>
      </c>
      <c r="E89" s="7" t="s">
        <v>11</v>
      </c>
      <c r="F89" s="25" t="s">
        <v>40</v>
      </c>
      <c r="G89" s="11">
        <v>3</v>
      </c>
      <c r="H89" s="113">
        <f>SUM(J89:BO89)</f>
        <v>42.5</v>
      </c>
      <c r="I89" s="15">
        <f>COUNT(J89:BO89)</f>
        <v>2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>
        <v>20</v>
      </c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>
        <f>15*1.5</f>
        <v>22.5</v>
      </c>
      <c r="BJ89" s="15"/>
      <c r="BK89" s="15"/>
      <c r="BL89" s="15"/>
      <c r="BM89" s="15"/>
      <c r="BN89" s="15"/>
      <c r="BO89" s="15"/>
      <c r="BP89" s="113">
        <f>SUM(J89:BO89)</f>
        <v>42.5</v>
      </c>
      <c r="BQ89" s="54">
        <f>BP89/I89</f>
        <v>21.25</v>
      </c>
    </row>
    <row r="90" spans="1:71" x14ac:dyDescent="0.25">
      <c r="A90" s="22">
        <v>87</v>
      </c>
      <c r="C90" s="7" t="s">
        <v>160</v>
      </c>
      <c r="D90" s="7" t="s">
        <v>111</v>
      </c>
      <c r="E90" s="7" t="s">
        <v>11</v>
      </c>
      <c r="F90" s="25" t="s">
        <v>40</v>
      </c>
      <c r="G90" s="11">
        <v>4</v>
      </c>
      <c r="H90" s="113">
        <f>SUM(J90:BO90)</f>
        <v>42.5</v>
      </c>
      <c r="I90" s="15">
        <f>COUNT(J90:BO90)</f>
        <v>2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>
        <v>20</v>
      </c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>
        <f>15*1.5</f>
        <v>22.5</v>
      </c>
      <c r="BJ90" s="15"/>
      <c r="BK90" s="15"/>
      <c r="BL90" s="15"/>
      <c r="BM90" s="15"/>
      <c r="BN90" s="15"/>
      <c r="BO90" s="15"/>
      <c r="BP90" s="113">
        <f>SUM(J90:BO90)</f>
        <v>42.5</v>
      </c>
      <c r="BQ90" s="54">
        <f>BP90/I90</f>
        <v>21.25</v>
      </c>
    </row>
    <row r="91" spans="1:71" x14ac:dyDescent="0.25">
      <c r="A91" s="22">
        <v>88</v>
      </c>
      <c r="C91" s="37" t="s">
        <v>233</v>
      </c>
      <c r="D91" s="37" t="s">
        <v>106</v>
      </c>
      <c r="E91" s="37" t="s">
        <v>11</v>
      </c>
      <c r="F91" s="19" t="s">
        <v>23</v>
      </c>
      <c r="G91" s="11">
        <v>18</v>
      </c>
      <c r="H91" s="113">
        <f>SUM(J91:BO91)</f>
        <v>41</v>
      </c>
      <c r="I91" s="15">
        <f>COUNT(J91:BO91)</f>
        <v>2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>
        <v>26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>
        <v>15</v>
      </c>
      <c r="BO91" s="15"/>
      <c r="BP91" s="113">
        <f>SUM(J91:BO91)</f>
        <v>41</v>
      </c>
      <c r="BQ91" s="54">
        <f>BP91/I91</f>
        <v>20.5</v>
      </c>
    </row>
    <row r="92" spans="1:71" x14ac:dyDescent="0.25">
      <c r="A92" s="22">
        <v>89</v>
      </c>
      <c r="C92" s="16" t="s">
        <v>295</v>
      </c>
      <c r="D92" s="16" t="s">
        <v>68</v>
      </c>
      <c r="E92" s="16" t="s">
        <v>66</v>
      </c>
      <c r="F92" s="21" t="s">
        <v>24</v>
      </c>
      <c r="G92" s="11">
        <v>3</v>
      </c>
      <c r="H92" s="113">
        <f>SUM(J92:BO92)</f>
        <v>40</v>
      </c>
      <c r="I92" s="15">
        <f>COUNT(J92:BO92)</f>
        <v>1</v>
      </c>
      <c r="J92" s="15"/>
      <c r="K92" s="15"/>
      <c r="L92" s="15"/>
      <c r="M92" s="15"/>
      <c r="N92" s="15"/>
      <c r="O92" s="15"/>
      <c r="P92" s="15"/>
      <c r="Q92" s="15"/>
      <c r="R92" s="15"/>
      <c r="S92" s="15">
        <v>40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13">
        <f>SUM(J92:BO92)</f>
        <v>40</v>
      </c>
      <c r="BQ92" s="54">
        <f>BP92/I92</f>
        <v>40</v>
      </c>
    </row>
    <row r="93" spans="1:71" x14ac:dyDescent="0.25">
      <c r="A93" s="22">
        <v>90</v>
      </c>
      <c r="C93" s="7" t="s">
        <v>222</v>
      </c>
      <c r="D93" s="7" t="s">
        <v>300</v>
      </c>
      <c r="E93" s="17" t="s">
        <v>11</v>
      </c>
      <c r="F93" s="21" t="s">
        <v>54</v>
      </c>
      <c r="G93" s="11">
        <v>6</v>
      </c>
      <c r="H93" s="113">
        <f>SUM(J93:BO93)</f>
        <v>40</v>
      </c>
      <c r="I93" s="15">
        <f>COUNT(J93:BO93)</f>
        <v>1</v>
      </c>
      <c r="J93" s="15"/>
      <c r="K93" s="15"/>
      <c r="L93" s="15"/>
      <c r="M93" s="15"/>
      <c r="N93" s="15"/>
      <c r="O93" s="15"/>
      <c r="P93" s="15"/>
      <c r="Q93" s="15"/>
      <c r="R93" s="15"/>
      <c r="S93" s="15">
        <v>40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13">
        <f>SUM(J93:BO93)</f>
        <v>40</v>
      </c>
      <c r="BQ93" s="54">
        <f>BP93/I93</f>
        <v>40</v>
      </c>
    </row>
    <row r="94" spans="1:71" x14ac:dyDescent="0.25">
      <c r="A94" s="22">
        <v>91</v>
      </c>
      <c r="C94" s="16" t="s">
        <v>223</v>
      </c>
      <c r="D94" s="16" t="s">
        <v>158</v>
      </c>
      <c r="E94" s="16" t="s">
        <v>66</v>
      </c>
      <c r="F94" s="22" t="s">
        <v>48</v>
      </c>
      <c r="G94" s="11">
        <v>5</v>
      </c>
      <c r="H94" s="113">
        <f>SUM(J94:BO94)</f>
        <v>40</v>
      </c>
      <c r="I94" s="15">
        <f>COUNT(J94:BO94)</f>
        <v>1</v>
      </c>
      <c r="J94" s="15"/>
      <c r="K94" s="15"/>
      <c r="L94" s="15"/>
      <c r="M94" s="15"/>
      <c r="N94" s="15"/>
      <c r="O94" s="15"/>
      <c r="P94" s="15"/>
      <c r="Q94" s="15"/>
      <c r="R94" s="15"/>
      <c r="S94" s="15">
        <v>40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13">
        <f>SUM(J94:BO94)</f>
        <v>40</v>
      </c>
      <c r="BQ94" s="54">
        <f>BP94/I94</f>
        <v>40</v>
      </c>
    </row>
    <row r="95" spans="1:71" x14ac:dyDescent="0.25">
      <c r="A95" s="22">
        <v>92</v>
      </c>
      <c r="C95" s="16" t="s">
        <v>224</v>
      </c>
      <c r="D95" s="16" t="s">
        <v>89</v>
      </c>
      <c r="E95" s="7" t="s">
        <v>66</v>
      </c>
      <c r="F95" s="19" t="s">
        <v>23</v>
      </c>
      <c r="G95" s="11">
        <v>9</v>
      </c>
      <c r="H95" s="113">
        <f>SUM(J95:BO95)</f>
        <v>40</v>
      </c>
      <c r="I95" s="15">
        <f>COUNT(J95:BO95)</f>
        <v>3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>
        <v>15</v>
      </c>
      <c r="AJ95" s="15">
        <v>10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>
        <v>15</v>
      </c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13">
        <f>SUM(J95:BO95)</f>
        <v>40</v>
      </c>
      <c r="BQ95" s="54">
        <f>BP95/I95</f>
        <v>13.333333333333334</v>
      </c>
    </row>
    <row r="96" spans="1:71" x14ac:dyDescent="0.25">
      <c r="A96" s="22">
        <v>93</v>
      </c>
      <c r="C96" s="16" t="s">
        <v>237</v>
      </c>
      <c r="D96" s="16" t="s">
        <v>311</v>
      </c>
      <c r="E96" s="16" t="s">
        <v>66</v>
      </c>
      <c r="F96" s="20" t="s">
        <v>39</v>
      </c>
      <c r="G96" s="11">
        <v>6</v>
      </c>
      <c r="H96" s="113">
        <f>SUM(J96:BO96)</f>
        <v>40</v>
      </c>
      <c r="I96" s="15">
        <f>COUNT(J96:BO96)</f>
        <v>3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>
        <v>8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>
        <v>15</v>
      </c>
      <c r="AZ96" s="15"/>
      <c r="BA96" s="15"/>
      <c r="BB96" s="15"/>
      <c r="BC96" s="15"/>
      <c r="BD96" s="15"/>
      <c r="BE96" s="15"/>
      <c r="BF96" s="15"/>
      <c r="BG96" s="15"/>
      <c r="BH96" s="15">
        <v>17</v>
      </c>
      <c r="BI96" s="15"/>
      <c r="BJ96" s="15"/>
      <c r="BK96" s="15"/>
      <c r="BL96" s="15"/>
      <c r="BM96" s="15"/>
      <c r="BN96" s="15"/>
      <c r="BO96" s="15"/>
      <c r="BP96" s="113">
        <f>SUM(J96:BO96)</f>
        <v>40</v>
      </c>
      <c r="BQ96" s="54">
        <f>BP96/I96</f>
        <v>13.333333333333334</v>
      </c>
      <c r="BS96" s="8"/>
    </row>
    <row r="97" spans="1:73" s="8" customFormat="1" x14ac:dyDescent="0.25">
      <c r="A97" s="22">
        <v>94</v>
      </c>
      <c r="B97" s="18"/>
      <c r="C97" s="16" t="s">
        <v>221</v>
      </c>
      <c r="D97" s="16" t="s">
        <v>136</v>
      </c>
      <c r="E97" s="16" t="s">
        <v>66</v>
      </c>
      <c r="F97" s="20" t="s">
        <v>26</v>
      </c>
      <c r="G97" s="11">
        <v>5</v>
      </c>
      <c r="H97" s="113">
        <f>SUM(J97:BO97)</f>
        <v>40</v>
      </c>
      <c r="I97" s="15">
        <f>COUNT(J97:BO97)</f>
        <v>1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>
        <v>40</v>
      </c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13">
        <f>SUM(J97:BO97)</f>
        <v>40</v>
      </c>
      <c r="BQ97" s="54">
        <f>BP97/I97</f>
        <v>40</v>
      </c>
      <c r="BT97" s="41"/>
      <c r="BU97" s="41"/>
    </row>
    <row r="98" spans="1:73" s="8" customFormat="1" x14ac:dyDescent="0.25">
      <c r="A98" s="22">
        <v>95</v>
      </c>
      <c r="B98" s="18"/>
      <c r="C98" s="7" t="s">
        <v>324</v>
      </c>
      <c r="D98" s="7" t="s">
        <v>325</v>
      </c>
      <c r="E98" s="7" t="s">
        <v>11</v>
      </c>
      <c r="F98" s="20" t="s">
        <v>99</v>
      </c>
      <c r="G98" s="11">
        <v>34</v>
      </c>
      <c r="H98" s="113">
        <f>SUM(J98:BO98)</f>
        <v>37.5</v>
      </c>
      <c r="I98" s="15">
        <f>COUNT(J98:BO98)</f>
        <v>1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>
        <f>25*1.5</f>
        <v>37.5</v>
      </c>
      <c r="BK98" s="15"/>
      <c r="BL98" s="15"/>
      <c r="BM98" s="15"/>
      <c r="BN98" s="15"/>
      <c r="BO98" s="15"/>
      <c r="BP98" s="113">
        <f>SUM(J98:BO98)</f>
        <v>37.5</v>
      </c>
      <c r="BQ98" s="54">
        <f>BP98/I98</f>
        <v>37.5</v>
      </c>
      <c r="BT98" s="41"/>
      <c r="BU98" s="41"/>
    </row>
    <row r="99" spans="1:73" s="8" customFormat="1" x14ac:dyDescent="0.25">
      <c r="A99" s="22">
        <v>96</v>
      </c>
      <c r="B99" s="18"/>
      <c r="C99" s="66" t="s">
        <v>168</v>
      </c>
      <c r="D99" s="51" t="s">
        <v>31</v>
      </c>
      <c r="E99" s="51" t="s">
        <v>66</v>
      </c>
      <c r="F99" s="20" t="s">
        <v>26</v>
      </c>
      <c r="G99" s="11">
        <v>7</v>
      </c>
      <c r="H99" s="113">
        <f>SUM(J99:BO99)</f>
        <v>34</v>
      </c>
      <c r="I99" s="15">
        <f>COUNT(J99:BO99)</f>
        <v>3</v>
      </c>
      <c r="J99" s="15"/>
      <c r="K99" s="15">
        <v>8</v>
      </c>
      <c r="L99" s="15"/>
      <c r="M99" s="15"/>
      <c r="N99" s="15"/>
      <c r="O99" s="15">
        <v>16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>
        <v>10</v>
      </c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13">
        <f>SUM(J99:BO99)</f>
        <v>34</v>
      </c>
      <c r="BQ99" s="54">
        <f>BP99/I99</f>
        <v>11.333333333333334</v>
      </c>
      <c r="BT99" s="41"/>
      <c r="BU99" s="41"/>
    </row>
    <row r="100" spans="1:73" s="8" customFormat="1" x14ac:dyDescent="0.25">
      <c r="A100" s="22">
        <v>97</v>
      </c>
      <c r="B100" s="18"/>
      <c r="C100" s="16" t="s">
        <v>167</v>
      </c>
      <c r="D100" s="16" t="s">
        <v>280</v>
      </c>
      <c r="E100" s="16" t="s">
        <v>66</v>
      </c>
      <c r="F100" s="19" t="s">
        <v>20</v>
      </c>
      <c r="G100" s="11">
        <v>10</v>
      </c>
      <c r="H100" s="113">
        <f>SUM(J100:BO100)</f>
        <v>33</v>
      </c>
      <c r="I100" s="15">
        <f>COUNT(J100:BO100)</f>
        <v>3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>
        <v>8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>
        <v>13</v>
      </c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>
        <v>12</v>
      </c>
      <c r="BI100" s="15"/>
      <c r="BJ100" s="15"/>
      <c r="BK100" s="15"/>
      <c r="BL100" s="15"/>
      <c r="BM100" s="15"/>
      <c r="BN100" s="15"/>
      <c r="BO100" s="15"/>
      <c r="BP100" s="113">
        <f>SUM(J100:BO100)</f>
        <v>33</v>
      </c>
      <c r="BQ100" s="54">
        <f>BP100/I100</f>
        <v>11</v>
      </c>
      <c r="BS100" s="5"/>
      <c r="BT100" s="41"/>
      <c r="BU100" s="41"/>
    </row>
    <row r="101" spans="1:73" x14ac:dyDescent="0.25">
      <c r="A101" s="22">
        <v>98</v>
      </c>
      <c r="C101" s="16" t="s">
        <v>225</v>
      </c>
      <c r="D101" s="16" t="s">
        <v>65</v>
      </c>
      <c r="E101" s="16" t="s">
        <v>66</v>
      </c>
      <c r="F101" s="20" t="s">
        <v>39</v>
      </c>
      <c r="G101" s="11">
        <v>8</v>
      </c>
      <c r="H101" s="113">
        <f>SUM(J101:BO101)</f>
        <v>33</v>
      </c>
      <c r="I101" s="15">
        <f>COUNT(J101:BO101)</f>
        <v>2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>
        <v>16</v>
      </c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>
        <v>17</v>
      </c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13">
        <f>SUM(J101:BO101)</f>
        <v>33</v>
      </c>
      <c r="BQ101" s="54">
        <f>BP101/I101</f>
        <v>16.5</v>
      </c>
      <c r="BS101" s="8"/>
    </row>
    <row r="102" spans="1:73" s="8" customFormat="1" x14ac:dyDescent="0.25">
      <c r="A102" s="22">
        <v>99</v>
      </c>
      <c r="B102" s="18"/>
      <c r="C102" s="7" t="s">
        <v>226</v>
      </c>
      <c r="D102" s="7" t="s">
        <v>90</v>
      </c>
      <c r="E102" s="11" t="s">
        <v>11</v>
      </c>
      <c r="F102" s="20" t="s">
        <v>39</v>
      </c>
      <c r="G102" s="11">
        <v>35</v>
      </c>
      <c r="H102" s="113">
        <f>SUM(J102:BO102)</f>
        <v>31</v>
      </c>
      <c r="I102" s="15">
        <f>COUNT(J102:BO102)</f>
        <v>2</v>
      </c>
      <c r="J102" s="15"/>
      <c r="K102" s="15"/>
      <c r="L102" s="15"/>
      <c r="M102" s="15"/>
      <c r="N102" s="15"/>
      <c r="O102" s="15">
        <v>16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>
        <v>15</v>
      </c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13">
        <f>SUM(J102:BO102)</f>
        <v>31</v>
      </c>
      <c r="BQ102" s="54">
        <f>BP102/I102</f>
        <v>15.5</v>
      </c>
      <c r="BT102" s="41"/>
      <c r="BU102" s="41"/>
    </row>
    <row r="103" spans="1:73" s="8" customFormat="1" x14ac:dyDescent="0.25">
      <c r="A103" s="22">
        <v>100</v>
      </c>
      <c r="B103" s="18"/>
      <c r="C103" s="7" t="s">
        <v>243</v>
      </c>
      <c r="D103" s="7" t="s">
        <v>275</v>
      </c>
      <c r="E103" s="7" t="s">
        <v>11</v>
      </c>
      <c r="F103" s="20" t="s">
        <v>26</v>
      </c>
      <c r="G103" s="11">
        <v>36</v>
      </c>
      <c r="H103" s="113">
        <f>SUM(J103:BO103)</f>
        <v>31</v>
      </c>
      <c r="I103" s="15">
        <f>COUNT(J103:BO103)</f>
        <v>2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>
        <v>16</v>
      </c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>
        <v>15</v>
      </c>
      <c r="BH103" s="15"/>
      <c r="BI103" s="15"/>
      <c r="BJ103" s="15"/>
      <c r="BK103" s="15"/>
      <c r="BL103" s="15"/>
      <c r="BM103" s="15"/>
      <c r="BN103" s="15"/>
      <c r="BO103" s="15"/>
      <c r="BP103" s="113">
        <f>SUM(J103:BO103)</f>
        <v>31</v>
      </c>
      <c r="BQ103" s="54">
        <f>BP103/I103</f>
        <v>15.5</v>
      </c>
      <c r="BT103" s="41"/>
      <c r="BU103" s="41"/>
    </row>
    <row r="104" spans="1:73" s="8" customFormat="1" x14ac:dyDescent="0.25">
      <c r="A104" s="22">
        <v>101</v>
      </c>
      <c r="B104" s="18"/>
      <c r="C104" s="7" t="s">
        <v>227</v>
      </c>
      <c r="D104" s="7" t="s">
        <v>93</v>
      </c>
      <c r="E104" s="11" t="s">
        <v>11</v>
      </c>
      <c r="F104" s="20" t="s">
        <v>39</v>
      </c>
      <c r="G104" s="11">
        <v>37</v>
      </c>
      <c r="H104" s="113">
        <f>SUM(J104:BO104)</f>
        <v>29.3</v>
      </c>
      <c r="I104" s="15">
        <f>COUNT(J104:BO104)</f>
        <v>2</v>
      </c>
      <c r="J104" s="15"/>
      <c r="K104" s="15"/>
      <c r="L104" s="15"/>
      <c r="M104" s="15"/>
      <c r="N104" s="15"/>
      <c r="O104" s="15">
        <v>16</v>
      </c>
      <c r="P104" s="15"/>
      <c r="Q104" s="15"/>
      <c r="R104" s="15"/>
      <c r="S104" s="15"/>
      <c r="T104" s="15"/>
      <c r="U104" s="15"/>
      <c r="V104" s="15"/>
      <c r="W104" s="15">
        <v>13.3</v>
      </c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13">
        <f>SUM(J104:BO104)</f>
        <v>29.3</v>
      </c>
      <c r="BQ104" s="54">
        <f>BP104/I104</f>
        <v>14.65</v>
      </c>
      <c r="BT104" s="41"/>
      <c r="BU104" s="41"/>
    </row>
    <row r="105" spans="1:73" s="8" customFormat="1" x14ac:dyDescent="0.25">
      <c r="A105" s="22">
        <v>102</v>
      </c>
      <c r="B105" s="18"/>
      <c r="C105" s="7" t="s">
        <v>228</v>
      </c>
      <c r="D105" s="7" t="s">
        <v>314</v>
      </c>
      <c r="E105" s="7" t="s">
        <v>11</v>
      </c>
      <c r="F105" s="19" t="s">
        <v>23</v>
      </c>
      <c r="G105" s="11">
        <v>19</v>
      </c>
      <c r="H105" s="113">
        <f>SUM(J105:BO105)</f>
        <v>29</v>
      </c>
      <c r="I105" s="15">
        <f>COUNT(J105:BO105)</f>
        <v>1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>
        <v>29</v>
      </c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13">
        <f>SUM(J105:BO105)</f>
        <v>29</v>
      </c>
      <c r="BQ105" s="54">
        <f>BP105/I105</f>
        <v>29</v>
      </c>
      <c r="BT105" s="41"/>
      <c r="BU105" s="41"/>
    </row>
    <row r="106" spans="1:73" s="8" customFormat="1" x14ac:dyDescent="0.25">
      <c r="A106" s="22">
        <v>103</v>
      </c>
      <c r="B106" s="18"/>
      <c r="C106" s="7" t="s">
        <v>230</v>
      </c>
      <c r="D106" s="7" t="s">
        <v>42</v>
      </c>
      <c r="E106" s="7" t="s">
        <v>11</v>
      </c>
      <c r="F106" s="19" t="s">
        <v>23</v>
      </c>
      <c r="G106" s="11">
        <v>20</v>
      </c>
      <c r="H106" s="113">
        <f>SUM(J106:BO106)</f>
        <v>29</v>
      </c>
      <c r="I106" s="15">
        <f>COUNT(J106:BO106)</f>
        <v>1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>
        <v>29</v>
      </c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13">
        <f>SUM(J106:BO106)</f>
        <v>29</v>
      </c>
      <c r="BQ106" s="54">
        <f>BP106/I106</f>
        <v>29</v>
      </c>
      <c r="BS106" s="41"/>
      <c r="BT106" s="41"/>
      <c r="BU106" s="41"/>
    </row>
    <row r="107" spans="1:73" s="41" customFormat="1" ht="14.25" customHeight="1" x14ac:dyDescent="0.25">
      <c r="A107" s="22">
        <v>104</v>
      </c>
      <c r="B107" s="42"/>
      <c r="C107" s="51" t="s">
        <v>210</v>
      </c>
      <c r="D107" s="51" t="s">
        <v>27</v>
      </c>
      <c r="E107" s="51" t="s">
        <v>66</v>
      </c>
      <c r="F107" s="19" t="s">
        <v>20</v>
      </c>
      <c r="G107" s="11">
        <v>11</v>
      </c>
      <c r="H107" s="113">
        <f>SUM(J107:BO107)</f>
        <v>28</v>
      </c>
      <c r="I107" s="15">
        <f>COUNT(J107:BO107)</f>
        <v>3</v>
      </c>
      <c r="J107" s="15"/>
      <c r="K107" s="15">
        <v>8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>
        <v>10</v>
      </c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>
        <v>10</v>
      </c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13">
        <f>SUM(J107:BO107)</f>
        <v>28</v>
      </c>
      <c r="BQ107" s="54">
        <f>BP107/I107</f>
        <v>9.3333333333333339</v>
      </c>
    </row>
    <row r="108" spans="1:73" s="41" customFormat="1" ht="14.25" customHeight="1" x14ac:dyDescent="0.25">
      <c r="A108" s="22">
        <v>105</v>
      </c>
      <c r="B108" s="42"/>
      <c r="C108" s="7" t="s">
        <v>170</v>
      </c>
      <c r="D108" s="7" t="s">
        <v>276</v>
      </c>
      <c r="E108" s="7" t="s">
        <v>11</v>
      </c>
      <c r="F108" s="19" t="s">
        <v>23</v>
      </c>
      <c r="G108" s="11">
        <v>21</v>
      </c>
      <c r="H108" s="113">
        <f>SUM(J108:BO108)</f>
        <v>26.5</v>
      </c>
      <c r="I108" s="15">
        <f>COUNT(J108:BO108)</f>
        <v>2</v>
      </c>
      <c r="J108" s="15"/>
      <c r="K108" s="15"/>
      <c r="L108" s="15"/>
      <c r="M108" s="15"/>
      <c r="N108" s="15">
        <v>10.5</v>
      </c>
      <c r="O108" s="15"/>
      <c r="P108" s="15"/>
      <c r="Q108" s="15"/>
      <c r="R108" s="15"/>
      <c r="S108" s="15"/>
      <c r="T108" s="15">
        <v>16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13">
        <f>SUM(J108:BO108)</f>
        <v>26.5</v>
      </c>
      <c r="BQ108" s="54">
        <f>BP108/I108</f>
        <v>13.25</v>
      </c>
    </row>
    <row r="109" spans="1:73" s="41" customFormat="1" ht="14.25" customHeight="1" x14ac:dyDescent="0.25">
      <c r="A109" s="22">
        <v>106</v>
      </c>
      <c r="B109" s="42"/>
      <c r="C109" s="37" t="s">
        <v>232</v>
      </c>
      <c r="D109" s="37" t="s">
        <v>277</v>
      </c>
      <c r="E109" s="37" t="s">
        <v>11</v>
      </c>
      <c r="F109" s="20" t="s">
        <v>26</v>
      </c>
      <c r="G109" s="11">
        <v>38</v>
      </c>
      <c r="H109" s="113">
        <f>SUM(J109:BO109)</f>
        <v>26</v>
      </c>
      <c r="I109" s="15">
        <f>COUNT(J109:BO109)</f>
        <v>1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26</v>
      </c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13">
        <f>SUM(J109:BO109)</f>
        <v>26</v>
      </c>
      <c r="BQ109" s="54">
        <f>BP109/I109</f>
        <v>26</v>
      </c>
    </row>
    <row r="110" spans="1:73" s="41" customFormat="1" ht="14.25" customHeight="1" x14ac:dyDescent="0.25">
      <c r="A110" s="22">
        <v>107</v>
      </c>
      <c r="B110" s="42"/>
      <c r="C110" s="7" t="s">
        <v>251</v>
      </c>
      <c r="D110" s="7" t="s">
        <v>38</v>
      </c>
      <c r="E110" s="7" t="s">
        <v>11</v>
      </c>
      <c r="F110" s="20" t="s">
        <v>39</v>
      </c>
      <c r="G110" s="11">
        <v>39</v>
      </c>
      <c r="H110" s="113">
        <f>SUM(J110:BO110)</f>
        <v>25.5</v>
      </c>
      <c r="I110" s="15">
        <f>COUNT(J110:BO110)</f>
        <v>2</v>
      </c>
      <c r="J110" s="15"/>
      <c r="K110" s="15"/>
      <c r="L110" s="15"/>
      <c r="M110" s="15"/>
      <c r="N110" s="15">
        <v>10.5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>
        <v>15</v>
      </c>
      <c r="BO110" s="15"/>
      <c r="BP110" s="113">
        <f>SUM(J110:BO110)</f>
        <v>25.5</v>
      </c>
      <c r="BQ110" s="54">
        <f>BP110/I110</f>
        <v>12.75</v>
      </c>
    </row>
    <row r="111" spans="1:73" s="41" customFormat="1" ht="14.25" customHeight="1" x14ac:dyDescent="0.25">
      <c r="A111" s="22">
        <v>108</v>
      </c>
      <c r="B111" s="42"/>
      <c r="C111" s="7" t="s">
        <v>234</v>
      </c>
      <c r="D111" s="7" t="s">
        <v>278</v>
      </c>
      <c r="E111" s="17" t="s">
        <v>11</v>
      </c>
      <c r="F111" s="23" t="s">
        <v>25</v>
      </c>
      <c r="G111" s="11">
        <v>5</v>
      </c>
      <c r="H111" s="113">
        <f>SUM(J111:BO111)</f>
        <v>25</v>
      </c>
      <c r="I111" s="15">
        <f>COUNT(J111:BO111)</f>
        <v>2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>
        <v>10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>
        <v>15</v>
      </c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13">
        <f>SUM(J111:BO111)</f>
        <v>25</v>
      </c>
      <c r="BQ111" s="54">
        <f>BP111/I111</f>
        <v>12.5</v>
      </c>
    </row>
    <row r="112" spans="1:73" s="41" customFormat="1" ht="14.25" customHeight="1" x14ac:dyDescent="0.25">
      <c r="A112" s="22">
        <v>109</v>
      </c>
      <c r="B112" s="42"/>
      <c r="C112" s="16" t="s">
        <v>235</v>
      </c>
      <c r="D112" s="16" t="s">
        <v>313</v>
      </c>
      <c r="E112" s="16" t="s">
        <v>66</v>
      </c>
      <c r="F112" s="19" t="s">
        <v>23</v>
      </c>
      <c r="G112" s="11">
        <v>12</v>
      </c>
      <c r="H112" s="113">
        <f>SUM(J112:BO112)</f>
        <v>25</v>
      </c>
      <c r="I112" s="15">
        <f>COUNT(J112:BO112)</f>
        <v>2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>
        <v>8</v>
      </c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>
        <v>17</v>
      </c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13">
        <f>SUM(J112:BO112)</f>
        <v>25</v>
      </c>
      <c r="BQ112" s="54">
        <f>BP112/I112</f>
        <v>12.5</v>
      </c>
    </row>
    <row r="113" spans="1:71" s="41" customFormat="1" ht="14.25" customHeight="1" x14ac:dyDescent="0.25">
      <c r="A113" s="22">
        <v>110</v>
      </c>
      <c r="B113" s="42"/>
      <c r="C113" s="7" t="s">
        <v>169</v>
      </c>
      <c r="D113" s="7" t="s">
        <v>279</v>
      </c>
      <c r="E113" s="7" t="s">
        <v>11</v>
      </c>
      <c r="F113" s="23" t="s">
        <v>25</v>
      </c>
      <c r="G113" s="11">
        <v>6</v>
      </c>
      <c r="H113" s="113">
        <f>SUM(J113:BO113)</f>
        <v>23.5</v>
      </c>
      <c r="I113" s="15">
        <f>COUNT(J113:BO113)</f>
        <v>3</v>
      </c>
      <c r="J113" s="15"/>
      <c r="K113" s="15"/>
      <c r="L113" s="15"/>
      <c r="M113" s="15"/>
      <c r="N113" s="15"/>
      <c r="O113" s="15"/>
      <c r="P113" s="15">
        <v>7.5</v>
      </c>
      <c r="Q113" s="15"/>
      <c r="R113" s="15"/>
      <c r="S113" s="15">
        <v>10</v>
      </c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>
        <f>4*1.5</f>
        <v>6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13">
        <f>SUM(J113:BO113)</f>
        <v>23.5</v>
      </c>
      <c r="BQ113" s="54">
        <f>BP113/I113</f>
        <v>7.833333333333333</v>
      </c>
    </row>
    <row r="114" spans="1:71" s="41" customFormat="1" ht="14.25" customHeight="1" x14ac:dyDescent="0.25">
      <c r="A114" s="22">
        <v>111</v>
      </c>
      <c r="B114" s="42"/>
      <c r="C114" s="7" t="s">
        <v>236</v>
      </c>
      <c r="D114" s="7" t="s">
        <v>312</v>
      </c>
      <c r="E114" s="7" t="s">
        <v>11</v>
      </c>
      <c r="F114" s="19" t="s">
        <v>23</v>
      </c>
      <c r="G114" s="11">
        <v>22</v>
      </c>
      <c r="H114" s="113">
        <f>SUM(J114:BO114)</f>
        <v>23</v>
      </c>
      <c r="I114" s="15">
        <f>COUNT(J114:BO114)</f>
        <v>2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>
        <v>13</v>
      </c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>
        <v>10</v>
      </c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13">
        <f>SUM(J114:BO114)</f>
        <v>23</v>
      </c>
      <c r="BQ114" s="54">
        <f>BP114/I114</f>
        <v>11.5</v>
      </c>
    </row>
    <row r="115" spans="1:71" s="41" customFormat="1" ht="14.25" customHeight="1" x14ac:dyDescent="0.25">
      <c r="A115" s="22">
        <v>112</v>
      </c>
      <c r="B115" s="42"/>
      <c r="C115" s="7" t="s">
        <v>238</v>
      </c>
      <c r="D115" s="7" t="s">
        <v>86</v>
      </c>
      <c r="E115" s="7" t="s">
        <v>11</v>
      </c>
      <c r="F115" s="19" t="s">
        <v>23</v>
      </c>
      <c r="G115" s="11">
        <v>23</v>
      </c>
      <c r="H115" s="113">
        <f>SUM(J115:BO115)</f>
        <v>22.5</v>
      </c>
      <c r="I115" s="15">
        <f>COUNT(J115:BO115)</f>
        <v>1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>
        <v>22.5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13">
        <f>SUM(J115:BO115)</f>
        <v>22.5</v>
      </c>
      <c r="BQ115" s="54">
        <f>BP115/I115</f>
        <v>22.5</v>
      </c>
    </row>
    <row r="116" spans="1:71" s="41" customFormat="1" ht="14.25" customHeight="1" x14ac:dyDescent="0.25">
      <c r="A116" s="22">
        <v>113</v>
      </c>
      <c r="B116" s="42"/>
      <c r="C116" s="7" t="s">
        <v>239</v>
      </c>
      <c r="D116" s="7" t="s">
        <v>44</v>
      </c>
      <c r="E116" s="7" t="s">
        <v>11</v>
      </c>
      <c r="F116" s="20" t="s">
        <v>26</v>
      </c>
      <c r="G116" s="11">
        <v>40</v>
      </c>
      <c r="H116" s="113">
        <f>SUM(J116:BO116)</f>
        <v>21</v>
      </c>
      <c r="I116" s="15">
        <f>COUNT(J116:BO116)</f>
        <v>1</v>
      </c>
      <c r="J116" s="15"/>
      <c r="K116" s="15"/>
      <c r="L116" s="15"/>
      <c r="M116" s="15"/>
      <c r="N116" s="15">
        <v>21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13">
        <f>SUM(J116:BO116)</f>
        <v>21</v>
      </c>
      <c r="BQ116" s="54">
        <f>BP116/I116</f>
        <v>21</v>
      </c>
    </row>
    <row r="117" spans="1:71" s="41" customFormat="1" ht="14.25" customHeight="1" x14ac:dyDescent="0.25">
      <c r="A117" s="22">
        <v>114</v>
      </c>
      <c r="B117" s="42"/>
      <c r="C117" s="7" t="s">
        <v>240</v>
      </c>
      <c r="D117" s="7" t="s">
        <v>118</v>
      </c>
      <c r="E117" s="7" t="s">
        <v>11</v>
      </c>
      <c r="F117" s="20" t="s">
        <v>26</v>
      </c>
      <c r="G117" s="11">
        <v>41</v>
      </c>
      <c r="H117" s="113">
        <f>SUM(J117:BO117)</f>
        <v>21</v>
      </c>
      <c r="I117" s="15">
        <f>COUNT(J117:BO117)</f>
        <v>1</v>
      </c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>
        <v>21</v>
      </c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13">
        <f>SUM(J117:BO117)</f>
        <v>21</v>
      </c>
      <c r="BQ117" s="54">
        <f>BP117/I117</f>
        <v>21</v>
      </c>
    </row>
    <row r="118" spans="1:71" s="41" customFormat="1" ht="14.25" customHeight="1" x14ac:dyDescent="0.25">
      <c r="A118" s="22">
        <v>115</v>
      </c>
      <c r="B118" s="42"/>
      <c r="C118" s="7" t="s">
        <v>241</v>
      </c>
      <c r="D118" s="7" t="s">
        <v>90</v>
      </c>
      <c r="E118" s="12" t="s">
        <v>11</v>
      </c>
      <c r="F118" s="19" t="s">
        <v>20</v>
      </c>
      <c r="G118" s="11">
        <v>24</v>
      </c>
      <c r="H118" s="113">
        <f>SUM(J118:BO118)</f>
        <v>21</v>
      </c>
      <c r="I118" s="15">
        <f>COUNT(J118:BO118)</f>
        <v>1</v>
      </c>
      <c r="J118" s="15"/>
      <c r="K118" s="15"/>
      <c r="L118" s="15"/>
      <c r="M118" s="15"/>
      <c r="N118" s="15">
        <v>21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13">
        <f>SUM(J118:BO118)</f>
        <v>21</v>
      </c>
      <c r="BQ118" s="54">
        <f>BP118/I118</f>
        <v>21</v>
      </c>
    </row>
    <row r="119" spans="1:71" s="41" customFormat="1" ht="14.25" customHeight="1" x14ac:dyDescent="0.25">
      <c r="A119" s="22">
        <v>116</v>
      </c>
      <c r="B119" s="42"/>
      <c r="C119" s="7" t="s">
        <v>204</v>
      </c>
      <c r="D119" s="7" t="s">
        <v>281</v>
      </c>
      <c r="E119" s="7" t="s">
        <v>11</v>
      </c>
      <c r="F119" s="19" t="s">
        <v>23</v>
      </c>
      <c r="G119" s="11">
        <v>25</v>
      </c>
      <c r="H119" s="113">
        <f>SUM(J119:BO119)</f>
        <v>19</v>
      </c>
      <c r="I119" s="15">
        <f>COUNT(J119:BO119)</f>
        <v>1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>
        <v>19</v>
      </c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13">
        <f>SUM(J119:BO119)</f>
        <v>19</v>
      </c>
      <c r="BQ119" s="54">
        <f>BP119/I119</f>
        <v>19</v>
      </c>
    </row>
    <row r="120" spans="1:71" s="41" customFormat="1" ht="14.25" customHeight="1" x14ac:dyDescent="0.25">
      <c r="A120" s="22">
        <v>117</v>
      </c>
      <c r="B120" s="42"/>
      <c r="C120" s="16" t="s">
        <v>195</v>
      </c>
      <c r="D120" s="16" t="s">
        <v>294</v>
      </c>
      <c r="E120" s="16" t="s">
        <v>66</v>
      </c>
      <c r="F120" s="20" t="s">
        <v>39</v>
      </c>
      <c r="G120" s="11">
        <v>9</v>
      </c>
      <c r="H120" s="113">
        <f>SUM(J120:BO120)</f>
        <v>18</v>
      </c>
      <c r="I120" s="15">
        <f>COUNT(J120:BO120)</f>
        <v>2</v>
      </c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>
        <v>8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>
        <v>10</v>
      </c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13">
        <f>SUM(J120:BO120)</f>
        <v>18</v>
      </c>
      <c r="BQ120" s="54">
        <f>BP120/I120</f>
        <v>9</v>
      </c>
    </row>
    <row r="121" spans="1:71" s="41" customFormat="1" ht="14.25" customHeight="1" x14ac:dyDescent="0.25">
      <c r="A121" s="22">
        <v>118</v>
      </c>
      <c r="B121" s="42"/>
      <c r="C121" s="11" t="s">
        <v>244</v>
      </c>
      <c r="D121" s="11" t="s">
        <v>283</v>
      </c>
      <c r="E121" s="7" t="s">
        <v>11</v>
      </c>
      <c r="F121" s="19" t="s">
        <v>20</v>
      </c>
      <c r="G121" s="11">
        <v>26</v>
      </c>
      <c r="H121" s="113">
        <f>SUM(J121:BO121)</f>
        <v>16</v>
      </c>
      <c r="I121" s="15">
        <f>COUNT(J121:BO121)</f>
        <v>1</v>
      </c>
      <c r="J121" s="15"/>
      <c r="K121" s="15"/>
      <c r="L121" s="15"/>
      <c r="M121" s="15"/>
      <c r="N121" s="15"/>
      <c r="O121" s="15">
        <v>16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13">
        <f>SUM(J121:BO121)</f>
        <v>16</v>
      </c>
      <c r="BQ121" s="54">
        <f>BP121/I121</f>
        <v>16</v>
      </c>
    </row>
    <row r="122" spans="1:71" s="41" customFormat="1" ht="14.25" customHeight="1" x14ac:dyDescent="0.25">
      <c r="A122" s="22">
        <v>119</v>
      </c>
      <c r="B122" s="42"/>
      <c r="C122" s="11" t="s">
        <v>230</v>
      </c>
      <c r="D122" s="11" t="s">
        <v>42</v>
      </c>
      <c r="E122" s="7" t="s">
        <v>11</v>
      </c>
      <c r="F122" s="19" t="s">
        <v>20</v>
      </c>
      <c r="G122" s="11">
        <v>27</v>
      </c>
      <c r="H122" s="113">
        <f>SUM(J122:BO122)</f>
        <v>16</v>
      </c>
      <c r="I122" s="15">
        <f>COUNT(J122:BO122)</f>
        <v>1</v>
      </c>
      <c r="J122" s="15"/>
      <c r="K122" s="15"/>
      <c r="L122" s="15"/>
      <c r="M122" s="15"/>
      <c r="N122" s="15"/>
      <c r="O122" s="15">
        <v>16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13">
        <f>SUM(J122:BO122)</f>
        <v>16</v>
      </c>
      <c r="BQ122" s="54">
        <f>BP122/I122</f>
        <v>16</v>
      </c>
    </row>
    <row r="123" spans="1:71" s="41" customFormat="1" ht="14.25" customHeight="1" x14ac:dyDescent="0.25">
      <c r="A123" s="22">
        <v>120</v>
      </c>
      <c r="B123" s="42"/>
      <c r="C123" s="51" t="s">
        <v>247</v>
      </c>
      <c r="D123" s="51" t="s">
        <v>310</v>
      </c>
      <c r="E123" s="51" t="s">
        <v>66</v>
      </c>
      <c r="F123" s="19" t="s">
        <v>20</v>
      </c>
      <c r="G123" s="11">
        <v>13</v>
      </c>
      <c r="H123" s="113">
        <f>SUM(J123:BO123)</f>
        <v>16</v>
      </c>
      <c r="I123" s="15">
        <f>COUNT(J123:BO123)</f>
        <v>1</v>
      </c>
      <c r="J123" s="15"/>
      <c r="K123" s="15"/>
      <c r="L123" s="15"/>
      <c r="M123" s="15"/>
      <c r="N123" s="15"/>
      <c r="O123" s="15">
        <v>16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13">
        <f>SUM(J123:BO123)</f>
        <v>16</v>
      </c>
      <c r="BQ123" s="54">
        <f>BP123/I123</f>
        <v>16</v>
      </c>
    </row>
    <row r="124" spans="1:71" s="41" customFormat="1" ht="14.25" customHeight="1" x14ac:dyDescent="0.25">
      <c r="A124" s="22">
        <v>121</v>
      </c>
      <c r="B124" s="42"/>
      <c r="C124" s="51" t="s">
        <v>160</v>
      </c>
      <c r="D124" s="51" t="s">
        <v>58</v>
      </c>
      <c r="E124" s="51" t="s">
        <v>66</v>
      </c>
      <c r="F124" s="20" t="s">
        <v>26</v>
      </c>
      <c r="G124" s="11">
        <v>10</v>
      </c>
      <c r="H124" s="113">
        <f>SUM(J124:BO124)</f>
        <v>16</v>
      </c>
      <c r="I124" s="15">
        <f>COUNT(J124:BO124)</f>
        <v>2</v>
      </c>
      <c r="J124" s="15"/>
      <c r="K124" s="15">
        <v>8</v>
      </c>
      <c r="L124" s="15"/>
      <c r="M124" s="15"/>
      <c r="N124" s="15"/>
      <c r="O124" s="15"/>
      <c r="P124" s="15"/>
      <c r="Q124" s="15"/>
      <c r="R124" s="15"/>
      <c r="S124" s="15"/>
      <c r="T124" s="15">
        <v>8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13">
        <f>SUM(J124:BO124)</f>
        <v>16</v>
      </c>
      <c r="BQ124" s="54">
        <f>BP124/I124</f>
        <v>8</v>
      </c>
      <c r="BS124" s="5"/>
    </row>
    <row r="125" spans="1:71" s="41" customFormat="1" ht="14.25" customHeight="1" x14ac:dyDescent="0.25">
      <c r="A125" s="22">
        <v>122</v>
      </c>
      <c r="B125" s="42"/>
      <c r="C125" s="7" t="s">
        <v>245</v>
      </c>
      <c r="D125" s="7" t="s">
        <v>284</v>
      </c>
      <c r="E125" s="7" t="s">
        <v>11</v>
      </c>
      <c r="F125" s="21" t="s">
        <v>54</v>
      </c>
      <c r="G125" s="11">
        <v>7</v>
      </c>
      <c r="H125" s="113">
        <f>SUM(J125:BO125)</f>
        <v>16</v>
      </c>
      <c r="I125" s="15">
        <f>COUNT(J125:BO125)</f>
        <v>1</v>
      </c>
      <c r="J125" s="15"/>
      <c r="K125" s="15"/>
      <c r="L125" s="15"/>
      <c r="M125" s="15"/>
      <c r="N125" s="15"/>
      <c r="O125" s="15">
        <v>16</v>
      </c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13">
        <f>SUM(J125:BO125)</f>
        <v>16</v>
      </c>
      <c r="BQ125" s="54">
        <f>BP125/I125</f>
        <v>16</v>
      </c>
    </row>
    <row r="126" spans="1:71" s="41" customFormat="1" ht="14.25" customHeight="1" x14ac:dyDescent="0.25">
      <c r="A126" s="22">
        <v>123</v>
      </c>
      <c r="B126" s="42"/>
      <c r="C126" s="7" t="s">
        <v>248</v>
      </c>
      <c r="D126" s="7" t="s">
        <v>88</v>
      </c>
      <c r="E126" s="7" t="s">
        <v>11</v>
      </c>
      <c r="F126" s="19" t="s">
        <v>23</v>
      </c>
      <c r="G126" s="11">
        <v>28</v>
      </c>
      <c r="H126" s="113">
        <f>SUM(J126:BO126)</f>
        <v>15</v>
      </c>
      <c r="I126" s="15">
        <f>COUNT(J126:BO126)</f>
        <v>1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>
        <v>15</v>
      </c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13">
        <f>SUM(J126:BO126)</f>
        <v>15</v>
      </c>
      <c r="BQ126" s="54">
        <f>BP126/I126</f>
        <v>15</v>
      </c>
    </row>
    <row r="127" spans="1:71" s="41" customFormat="1" ht="14.25" customHeight="1" x14ac:dyDescent="0.25">
      <c r="A127" s="22">
        <v>124</v>
      </c>
      <c r="B127" s="42"/>
      <c r="C127" s="7" t="s">
        <v>340</v>
      </c>
      <c r="D127" s="7" t="s">
        <v>71</v>
      </c>
      <c r="E127" s="7" t="s">
        <v>11</v>
      </c>
      <c r="F127" s="19" t="s">
        <v>20</v>
      </c>
      <c r="G127" s="11">
        <v>29</v>
      </c>
      <c r="H127" s="113">
        <f>SUM(J127:BO127)</f>
        <v>15</v>
      </c>
      <c r="I127" s="15">
        <f>COUNT(J127:BO127)</f>
        <v>1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>
        <v>15</v>
      </c>
      <c r="BO127" s="15"/>
      <c r="BP127" s="113">
        <f>SUM(J127:BO127)</f>
        <v>15</v>
      </c>
      <c r="BQ127" s="54">
        <f>BP127/I127</f>
        <v>15</v>
      </c>
    </row>
    <row r="128" spans="1:71" s="41" customFormat="1" ht="14.25" customHeight="1" x14ac:dyDescent="0.25">
      <c r="A128" s="22">
        <v>125</v>
      </c>
      <c r="B128" s="42"/>
      <c r="C128" s="7" t="s">
        <v>169</v>
      </c>
      <c r="D128" s="7" t="s">
        <v>286</v>
      </c>
      <c r="E128" s="7" t="s">
        <v>11</v>
      </c>
      <c r="F128" s="24" t="s">
        <v>30</v>
      </c>
      <c r="G128" s="11">
        <v>4</v>
      </c>
      <c r="H128" s="113">
        <f>SUM(J128:BO128)</f>
        <v>13.5</v>
      </c>
      <c r="I128" s="15">
        <f>COUNT(J128:BO128)</f>
        <v>2</v>
      </c>
      <c r="J128" s="15"/>
      <c r="K128" s="15"/>
      <c r="L128" s="15"/>
      <c r="M128" s="15"/>
      <c r="N128" s="15"/>
      <c r="O128" s="15"/>
      <c r="P128" s="15">
        <v>7.5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>
        <f>4*1.5</f>
        <v>6</v>
      </c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13">
        <f>SUM(J128:BO128)</f>
        <v>13.5</v>
      </c>
      <c r="BQ128" s="54">
        <f>BP128/I128</f>
        <v>6.75</v>
      </c>
    </row>
    <row r="129" spans="1:69" s="54" customFormat="1" ht="14.25" customHeight="1" x14ac:dyDescent="0.25">
      <c r="A129" s="22">
        <v>126</v>
      </c>
      <c r="B129" s="42"/>
      <c r="C129" s="7" t="s">
        <v>249</v>
      </c>
      <c r="D129" s="7" t="s">
        <v>45</v>
      </c>
      <c r="E129" s="7" t="s">
        <v>11</v>
      </c>
      <c r="F129" s="20" t="s">
        <v>26</v>
      </c>
      <c r="G129" s="11">
        <v>42</v>
      </c>
      <c r="H129" s="113">
        <f>SUM(J129:BO129)</f>
        <v>13.3</v>
      </c>
      <c r="I129" s="15">
        <f>COUNT(J129:BO129)</f>
        <v>1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>
        <v>13.3</v>
      </c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13">
        <f>SUM(J129:BO129)</f>
        <v>13.3</v>
      </c>
      <c r="BQ129" s="54">
        <f>BP129/I129</f>
        <v>13.3</v>
      </c>
    </row>
    <row r="130" spans="1:69" s="54" customFormat="1" ht="14.25" customHeight="1" x14ac:dyDescent="0.25">
      <c r="A130" s="22">
        <v>127</v>
      </c>
      <c r="B130" s="42"/>
      <c r="C130" s="16" t="s">
        <v>262</v>
      </c>
      <c r="D130" s="16" t="s">
        <v>91</v>
      </c>
      <c r="E130" s="16" t="s">
        <v>66</v>
      </c>
      <c r="F130" s="19" t="s">
        <v>23</v>
      </c>
      <c r="G130" s="11">
        <v>14</v>
      </c>
      <c r="H130" s="113">
        <f>SUM(J130:BO130)</f>
        <v>13</v>
      </c>
      <c r="I130" s="15">
        <f>COUNT(J130:BO130)</f>
        <v>1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>
        <v>13</v>
      </c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13">
        <f>SUM(J130:BO130)</f>
        <v>13</v>
      </c>
      <c r="BQ130" s="54">
        <f>BP130/I130</f>
        <v>13</v>
      </c>
    </row>
    <row r="131" spans="1:69" s="54" customFormat="1" ht="14.25" customHeight="1" x14ac:dyDescent="0.25">
      <c r="A131" s="22">
        <v>128</v>
      </c>
      <c r="B131" s="42"/>
      <c r="C131" s="7" t="s">
        <v>250</v>
      </c>
      <c r="D131" s="7" t="s">
        <v>287</v>
      </c>
      <c r="E131" s="7" t="s">
        <v>11</v>
      </c>
      <c r="F131" s="19" t="s">
        <v>23</v>
      </c>
      <c r="G131" s="11">
        <v>30</v>
      </c>
      <c r="H131" s="113">
        <f>SUM(J131:BO131)</f>
        <v>13</v>
      </c>
      <c r="I131" s="15">
        <f>COUNT(J131:BO131)</f>
        <v>1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>
        <v>13</v>
      </c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13">
        <f>SUM(J131:BO131)</f>
        <v>13</v>
      </c>
      <c r="BQ131" s="54">
        <f>BP131/I131</f>
        <v>13</v>
      </c>
    </row>
    <row r="132" spans="1:69" s="54" customFormat="1" ht="14.25" customHeight="1" x14ac:dyDescent="0.25">
      <c r="A132" s="22">
        <v>129</v>
      </c>
      <c r="B132" s="42"/>
      <c r="C132" s="7" t="s">
        <v>316</v>
      </c>
      <c r="D132" s="7" t="s">
        <v>45</v>
      </c>
      <c r="E132" s="7" t="s">
        <v>11</v>
      </c>
      <c r="F132" s="20" t="s">
        <v>99</v>
      </c>
      <c r="G132" s="11">
        <v>47</v>
      </c>
      <c r="H132" s="113">
        <f>SUM(J132:BO132)</f>
        <v>10</v>
      </c>
      <c r="I132" s="15">
        <f>COUNT(J132:BO132)</f>
        <v>1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>
        <v>10</v>
      </c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13">
        <f>SUM(J132:BO132)</f>
        <v>10</v>
      </c>
      <c r="BQ132" s="54">
        <f>BP132/I132</f>
        <v>10</v>
      </c>
    </row>
    <row r="133" spans="1:69" x14ac:dyDescent="0.25">
      <c r="A133" s="22">
        <v>130</v>
      </c>
      <c r="C133" s="7" t="s">
        <v>240</v>
      </c>
      <c r="D133" s="7" t="s">
        <v>118</v>
      </c>
      <c r="E133" s="7" t="s">
        <v>11</v>
      </c>
      <c r="F133" s="20" t="s">
        <v>26</v>
      </c>
      <c r="G133" s="11">
        <v>43</v>
      </c>
      <c r="H133" s="113">
        <f>SUM(J133:BO133)</f>
        <v>10</v>
      </c>
      <c r="I133" s="15">
        <f>COUNT(J133:BO133)</f>
        <v>1</v>
      </c>
      <c r="J133" s="15">
        <v>10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13">
        <f>SUM(J133:BO133)</f>
        <v>10</v>
      </c>
      <c r="BQ133" s="60">
        <f>BP133/I133</f>
        <v>10</v>
      </c>
    </row>
    <row r="134" spans="1:69" x14ac:dyDescent="0.25">
      <c r="A134" s="22">
        <v>131</v>
      </c>
      <c r="C134" s="16" t="s">
        <v>255</v>
      </c>
      <c r="D134" s="16" t="s">
        <v>94</v>
      </c>
      <c r="E134" s="16"/>
      <c r="F134" s="39" t="s">
        <v>99</v>
      </c>
      <c r="G134" s="12">
        <v>11</v>
      </c>
      <c r="H134" s="113">
        <f>SUM(J134:BO134)</f>
        <v>10</v>
      </c>
      <c r="I134" s="15">
        <f>COUNT(J134:BO134)</f>
        <v>1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>
        <v>10</v>
      </c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13">
        <f>SUM(J134:BO134)</f>
        <v>10</v>
      </c>
      <c r="BQ134" s="61">
        <f>BP134/I134</f>
        <v>10</v>
      </c>
    </row>
    <row r="135" spans="1:69" x14ac:dyDescent="0.25">
      <c r="A135" s="22">
        <v>132</v>
      </c>
      <c r="C135" s="12" t="s">
        <v>252</v>
      </c>
      <c r="D135" s="12" t="s">
        <v>308</v>
      </c>
      <c r="E135" s="12" t="s">
        <v>11</v>
      </c>
      <c r="F135" s="20" t="s">
        <v>26</v>
      </c>
      <c r="G135" s="11">
        <v>44</v>
      </c>
      <c r="H135" s="113">
        <f>SUM(J135:BO135)</f>
        <v>10</v>
      </c>
      <c r="I135" s="15">
        <f>COUNT(J135:BO135)</f>
        <v>1</v>
      </c>
      <c r="J135" s="15">
        <v>10</v>
      </c>
      <c r="K135" s="15"/>
      <c r="L135" s="15"/>
      <c r="M135" s="15"/>
      <c r="N135" s="47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13">
        <f>SUM(J135:BO135)</f>
        <v>10</v>
      </c>
      <c r="BQ135" s="61">
        <f>BP135/I135</f>
        <v>10</v>
      </c>
    </row>
    <row r="136" spans="1:69" x14ac:dyDescent="0.25">
      <c r="A136" s="22">
        <v>133</v>
      </c>
      <c r="C136" s="7" t="s">
        <v>256</v>
      </c>
      <c r="D136" s="7" t="s">
        <v>288</v>
      </c>
      <c r="E136" s="7" t="s">
        <v>11</v>
      </c>
      <c r="F136" s="20" t="s">
        <v>26</v>
      </c>
      <c r="G136" s="11">
        <v>46</v>
      </c>
      <c r="H136" s="113">
        <f>SUM(J136:BO136)</f>
        <v>10</v>
      </c>
      <c r="I136" s="15">
        <f>COUNT(J136:BO136)</f>
        <v>1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>
        <v>10</v>
      </c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13">
        <f>SUM(J136:BO136)</f>
        <v>10</v>
      </c>
      <c r="BQ136" s="61">
        <f>BP136/I136</f>
        <v>10</v>
      </c>
    </row>
    <row r="137" spans="1:69" x14ac:dyDescent="0.25">
      <c r="A137" s="22">
        <v>134</v>
      </c>
      <c r="C137" s="7" t="s">
        <v>254</v>
      </c>
      <c r="D137" s="7" t="s">
        <v>309</v>
      </c>
      <c r="E137" s="7" t="s">
        <v>11</v>
      </c>
      <c r="F137" s="20" t="s">
        <v>99</v>
      </c>
      <c r="G137" s="11">
        <v>45</v>
      </c>
      <c r="H137" s="113">
        <f>SUM(J137:BO137)</f>
        <v>10</v>
      </c>
      <c r="I137" s="15">
        <f>COUNT(J137:BO137)</f>
        <v>1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>
        <v>10</v>
      </c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13">
        <f>SUM(J137:BO137)</f>
        <v>10</v>
      </c>
      <c r="BQ137" s="61">
        <f>BP137/I137</f>
        <v>10</v>
      </c>
    </row>
    <row r="138" spans="1:69" x14ac:dyDescent="0.25">
      <c r="A138" s="22">
        <v>135</v>
      </c>
      <c r="C138" s="16" t="s">
        <v>258</v>
      </c>
      <c r="D138" s="16" t="s">
        <v>290</v>
      </c>
      <c r="E138" s="16" t="s">
        <v>66</v>
      </c>
      <c r="F138" s="20" t="s">
        <v>39</v>
      </c>
      <c r="G138" s="11">
        <v>12</v>
      </c>
      <c r="H138" s="113">
        <f>SUM(J138:BO138)</f>
        <v>8</v>
      </c>
      <c r="I138" s="15">
        <f>COUNT(J138:BO138)</f>
        <v>1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>
        <v>8</v>
      </c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13">
        <f>SUM(J138:BO138)</f>
        <v>8</v>
      </c>
      <c r="BQ138" s="61">
        <f>BP138/I138</f>
        <v>8</v>
      </c>
    </row>
    <row r="139" spans="1:69" x14ac:dyDescent="0.25">
      <c r="A139" s="22">
        <v>136</v>
      </c>
      <c r="C139" s="16" t="s">
        <v>170</v>
      </c>
      <c r="D139" s="16" t="s">
        <v>292</v>
      </c>
      <c r="E139" s="16" t="s">
        <v>66</v>
      </c>
      <c r="F139" s="21" t="s">
        <v>24</v>
      </c>
      <c r="G139" s="11">
        <v>4</v>
      </c>
      <c r="H139" s="113">
        <f>SUM(J139:BO139)</f>
        <v>8</v>
      </c>
      <c r="I139" s="15">
        <f>COUNT(J139:BO139)</f>
        <v>1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>
        <v>8</v>
      </c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13">
        <f>SUM(J139:BO139)</f>
        <v>8</v>
      </c>
      <c r="BQ139" s="61">
        <f>BP139/I139</f>
        <v>8</v>
      </c>
    </row>
    <row r="140" spans="1:69" x14ac:dyDescent="0.25">
      <c r="A140" s="22">
        <v>137</v>
      </c>
      <c r="C140" s="7" t="s">
        <v>257</v>
      </c>
      <c r="D140" s="7" t="s">
        <v>289</v>
      </c>
      <c r="E140" s="7" t="s">
        <v>11</v>
      </c>
      <c r="F140" s="19" t="s">
        <v>20</v>
      </c>
      <c r="G140" s="11">
        <v>31</v>
      </c>
      <c r="H140" s="113">
        <f>SUM(J140:BO140)</f>
        <v>8</v>
      </c>
      <c r="I140" s="15">
        <f>COUNT(J140:BO140)</f>
        <v>1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>
        <v>8</v>
      </c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13">
        <f>SUM(J140:BO140)</f>
        <v>8</v>
      </c>
      <c r="BQ140" s="72">
        <f>BP140/I140</f>
        <v>8</v>
      </c>
    </row>
    <row r="141" spans="1:69" x14ac:dyDescent="0.25">
      <c r="A141" s="22">
        <v>138</v>
      </c>
      <c r="C141" s="16" t="s">
        <v>259</v>
      </c>
      <c r="D141" s="16" t="s">
        <v>265</v>
      </c>
      <c r="E141" s="16" t="s">
        <v>66</v>
      </c>
      <c r="F141" s="19" t="s">
        <v>20</v>
      </c>
      <c r="G141" s="11">
        <v>15</v>
      </c>
      <c r="H141" s="113">
        <f>SUM(J141:BO141)</f>
        <v>8</v>
      </c>
      <c r="I141" s="15">
        <f>COUNT(J141:BO141)</f>
        <v>1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>
        <v>8</v>
      </c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13">
        <f>SUM(J141:BO141)</f>
        <v>8</v>
      </c>
      <c r="BQ141" s="72">
        <f>BP141/I141</f>
        <v>8</v>
      </c>
    </row>
    <row r="142" spans="1:69" x14ac:dyDescent="0.25">
      <c r="A142" s="22">
        <v>139</v>
      </c>
      <c r="C142" s="16" t="s">
        <v>260</v>
      </c>
      <c r="D142" s="16" t="s">
        <v>291</v>
      </c>
      <c r="E142" s="16" t="s">
        <v>66</v>
      </c>
      <c r="F142" s="19" t="s">
        <v>20</v>
      </c>
      <c r="G142" s="11">
        <v>16</v>
      </c>
      <c r="H142" s="113">
        <f>SUM(J142:BO142)</f>
        <v>8</v>
      </c>
      <c r="I142" s="15">
        <f>COUNT(J142:BO142)</f>
        <v>1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>
        <v>8</v>
      </c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13">
        <f>SUM(J142:BO142)</f>
        <v>8</v>
      </c>
      <c r="BQ142" s="72">
        <f>BP142/I142</f>
        <v>8</v>
      </c>
    </row>
    <row r="143" spans="1:69" x14ac:dyDescent="0.25">
      <c r="A143" s="22">
        <v>140</v>
      </c>
      <c r="C143" s="7" t="s">
        <v>261</v>
      </c>
      <c r="D143" s="7" t="s">
        <v>293</v>
      </c>
      <c r="E143" s="7" t="s">
        <v>11</v>
      </c>
      <c r="F143" s="24" t="s">
        <v>30</v>
      </c>
      <c r="G143" s="11">
        <v>5</v>
      </c>
      <c r="H143" s="113">
        <f>SUM(J143:BO143)</f>
        <v>6</v>
      </c>
      <c r="I143" s="15">
        <f>COUNT(J143:BO143)</f>
        <v>1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>
        <f>4*1.5</f>
        <v>6</v>
      </c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13">
        <f>SUM(J143:BO143)</f>
        <v>6</v>
      </c>
      <c r="BQ143" s="5">
        <f>BP143/I143</f>
        <v>6</v>
      </c>
    </row>
    <row r="144" spans="1:69" x14ac:dyDescent="0.25">
      <c r="A144" s="22">
        <v>141</v>
      </c>
      <c r="I144" s="15">
        <f>COUNT(J144:BN144)</f>
        <v>0</v>
      </c>
    </row>
    <row r="145" spans="1:1" x14ac:dyDescent="0.25">
      <c r="A145" s="22">
        <v>142</v>
      </c>
    </row>
    <row r="146" spans="1:1" x14ac:dyDescent="0.25">
      <c r="A146" s="22">
        <v>143</v>
      </c>
    </row>
    <row r="147" spans="1:1" x14ac:dyDescent="0.25">
      <c r="A147" s="22">
        <v>144</v>
      </c>
    </row>
    <row r="148" spans="1:1" x14ac:dyDescent="0.25">
      <c r="A148" s="22">
        <v>145</v>
      </c>
    </row>
    <row r="149" spans="1:1" x14ac:dyDescent="0.25">
      <c r="A149" s="22">
        <v>146</v>
      </c>
    </row>
    <row r="150" spans="1:1" x14ac:dyDescent="0.25">
      <c r="A150" s="22">
        <v>147</v>
      </c>
    </row>
    <row r="151" spans="1:1" x14ac:dyDescent="0.25">
      <c r="A151" s="22">
        <v>148</v>
      </c>
    </row>
    <row r="152" spans="1:1" x14ac:dyDescent="0.25">
      <c r="A152" s="22">
        <v>149</v>
      </c>
    </row>
  </sheetData>
  <sortState ref="C4:BQ144">
    <sortCondition descending="1" ref="H4"/>
  </sortState>
  <mergeCells count="1">
    <mergeCell ref="E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4"/>
  <sheetViews>
    <sheetView zoomScale="115" zoomScaleNormal="115" workbookViewId="0">
      <selection activeCell="T4" sqref="T4"/>
    </sheetView>
  </sheetViews>
  <sheetFormatPr baseColWidth="10" defaultRowHeight="15" x14ac:dyDescent="0.25"/>
  <cols>
    <col min="1" max="1" width="4.42578125" bestFit="1" customWidth="1"/>
    <col min="2" max="2" width="1.140625" customWidth="1"/>
    <col min="3" max="3" width="11" customWidth="1"/>
    <col min="4" max="4" width="7.85546875" customWidth="1"/>
    <col min="5" max="5" width="2.28515625" customWidth="1"/>
    <col min="6" max="6" width="5.7109375" customWidth="1"/>
    <col min="7" max="7" width="3.7109375" customWidth="1"/>
    <col min="8" max="22" width="2.7109375" customWidth="1"/>
    <col min="23" max="23" width="3.5703125" customWidth="1"/>
    <col min="24" max="25" width="2.7109375" customWidth="1"/>
    <col min="26" max="26" width="2.7109375" style="70" customWidth="1"/>
    <col min="27" max="29" width="3.85546875" style="107" customWidth="1"/>
    <col min="30" max="30" width="4.42578125" customWidth="1"/>
    <col min="31" max="31" width="8.28515625" customWidth="1"/>
  </cols>
  <sheetData>
    <row r="1" spans="1:31" x14ac:dyDescent="0.25">
      <c r="A1" s="10"/>
      <c r="B1" s="48"/>
      <c r="C1" s="29"/>
      <c r="D1" s="29"/>
      <c r="E1" s="29"/>
      <c r="F1" s="29"/>
      <c r="G1" s="29"/>
      <c r="H1" s="29" t="s">
        <v>74</v>
      </c>
      <c r="I1" s="29"/>
      <c r="J1" s="29" t="s">
        <v>74</v>
      </c>
      <c r="K1" s="29"/>
      <c r="L1" s="29" t="s">
        <v>74</v>
      </c>
      <c r="M1" s="29"/>
      <c r="N1" s="29" t="s">
        <v>74</v>
      </c>
      <c r="O1" s="29"/>
      <c r="P1" s="29" t="s">
        <v>74</v>
      </c>
      <c r="Q1" s="29"/>
      <c r="R1" s="29" t="s">
        <v>74</v>
      </c>
      <c r="S1" s="29"/>
      <c r="T1" s="29" t="s">
        <v>151</v>
      </c>
      <c r="U1" s="29"/>
      <c r="V1" s="29"/>
      <c r="W1" s="29"/>
      <c r="X1" s="29"/>
      <c r="Y1" s="29" t="s">
        <v>152</v>
      </c>
      <c r="Z1" s="29"/>
      <c r="AA1" s="29"/>
      <c r="AB1" s="29"/>
      <c r="AC1" s="29" t="s">
        <v>151</v>
      </c>
      <c r="AD1" s="29"/>
      <c r="AE1" s="10"/>
    </row>
    <row r="2" spans="1:31" ht="156" customHeight="1" x14ac:dyDescent="0.25">
      <c r="A2" s="71"/>
      <c r="B2" s="42"/>
      <c r="C2" s="6" t="s">
        <v>17</v>
      </c>
      <c r="D2" s="6" t="s">
        <v>18</v>
      </c>
      <c r="E2" s="114" t="s">
        <v>19</v>
      </c>
      <c r="F2" s="115"/>
      <c r="G2" s="67" t="s">
        <v>305</v>
      </c>
      <c r="H2" s="77" t="s">
        <v>49</v>
      </c>
      <c r="I2" s="9" t="s">
        <v>61</v>
      </c>
      <c r="J2" s="77" t="s">
        <v>75</v>
      </c>
      <c r="K2" s="9" t="s">
        <v>76</v>
      </c>
      <c r="L2" s="77" t="s">
        <v>83</v>
      </c>
      <c r="M2" s="77" t="s">
        <v>87</v>
      </c>
      <c r="N2" s="77" t="s">
        <v>102</v>
      </c>
      <c r="O2" s="74" t="s">
        <v>103</v>
      </c>
      <c r="P2" s="75" t="s">
        <v>108</v>
      </c>
      <c r="Q2" s="9" t="s">
        <v>121</v>
      </c>
      <c r="R2" s="77" t="s">
        <v>115</v>
      </c>
      <c r="S2" s="77" t="s">
        <v>117</v>
      </c>
      <c r="T2" s="78" t="s">
        <v>123</v>
      </c>
      <c r="U2" s="76" t="s">
        <v>124</v>
      </c>
      <c r="V2" s="56" t="s">
        <v>346</v>
      </c>
      <c r="W2" s="57" t="s">
        <v>335</v>
      </c>
      <c r="X2" s="76" t="s">
        <v>334</v>
      </c>
      <c r="Y2" s="57" t="s">
        <v>150</v>
      </c>
      <c r="Z2" s="57" t="s">
        <v>323</v>
      </c>
      <c r="AA2" s="57" t="s">
        <v>336</v>
      </c>
      <c r="AB2" s="57" t="s">
        <v>348</v>
      </c>
      <c r="AC2" s="57" t="s">
        <v>343</v>
      </c>
      <c r="AD2" s="58" t="s">
        <v>32</v>
      </c>
      <c r="AE2" s="59" t="s">
        <v>132</v>
      </c>
    </row>
    <row r="3" spans="1:31" ht="6.75" customHeight="1" x14ac:dyDescent="0.25">
      <c r="A3" s="42"/>
      <c r="B3" s="42"/>
      <c r="C3" s="32"/>
      <c r="D3" s="32"/>
      <c r="E3" s="32"/>
      <c r="F3" s="32"/>
      <c r="G3" s="33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4"/>
      <c r="AE3" s="42"/>
    </row>
    <row r="4" spans="1:31" x14ac:dyDescent="0.25">
      <c r="A4" s="22">
        <v>1</v>
      </c>
      <c r="B4" s="42"/>
      <c r="C4" s="84" t="s">
        <v>160</v>
      </c>
      <c r="D4" s="84" t="s">
        <v>35</v>
      </c>
      <c r="E4" s="85" t="s">
        <v>66</v>
      </c>
      <c r="F4" s="86" t="s">
        <v>24</v>
      </c>
      <c r="G4" s="15">
        <f>COUNT(H4:AC4)</f>
        <v>10</v>
      </c>
      <c r="H4" s="15">
        <f>15*1.5</f>
        <v>22.5</v>
      </c>
      <c r="I4" s="15">
        <v>40</v>
      </c>
      <c r="J4" s="15"/>
      <c r="K4" s="15"/>
      <c r="L4" s="15">
        <v>22.5</v>
      </c>
      <c r="M4" s="15"/>
      <c r="N4" s="15">
        <v>22.5</v>
      </c>
      <c r="O4" s="15">
        <v>15</v>
      </c>
      <c r="P4" s="15">
        <v>52.5</v>
      </c>
      <c r="Q4" s="15"/>
      <c r="R4" s="15"/>
      <c r="S4" s="15"/>
      <c r="T4" s="15">
        <f>35*1.2</f>
        <v>42</v>
      </c>
      <c r="U4" s="15"/>
      <c r="V4" s="15"/>
      <c r="W4" s="15">
        <v>40</v>
      </c>
      <c r="X4" s="15"/>
      <c r="Y4" s="15">
        <f>40*1.2</f>
        <v>48</v>
      </c>
      <c r="Z4" s="15">
        <f>25*1.5+30*1.5*1.2</f>
        <v>91.5</v>
      </c>
      <c r="AA4" s="15"/>
      <c r="AB4" s="15"/>
      <c r="AC4" s="15"/>
      <c r="AD4" s="103">
        <f>SUM(H4:AC4)</f>
        <v>396.5</v>
      </c>
      <c r="AE4" s="104">
        <f>AD4/G4</f>
        <v>39.65</v>
      </c>
    </row>
    <row r="5" spans="1:31" x14ac:dyDescent="0.25">
      <c r="A5" s="22">
        <v>2</v>
      </c>
      <c r="B5" s="11"/>
      <c r="C5" s="82" t="s">
        <v>175</v>
      </c>
      <c r="D5" s="82" t="s">
        <v>264</v>
      </c>
      <c r="E5" s="82" t="s">
        <v>11</v>
      </c>
      <c r="F5" s="83" t="s">
        <v>26</v>
      </c>
      <c r="G5" s="15">
        <f t="shared" ref="G5:G68" si="0">COUNT(H5:AC5)</f>
        <v>10</v>
      </c>
      <c r="H5" s="15">
        <f>15*1.5</f>
        <v>22.5</v>
      </c>
      <c r="I5" s="15"/>
      <c r="J5" s="26"/>
      <c r="K5" s="26"/>
      <c r="L5" s="26">
        <f>22.5*1.2</f>
        <v>27</v>
      </c>
      <c r="M5" s="26"/>
      <c r="N5" s="38">
        <v>22.5</v>
      </c>
      <c r="O5" s="26"/>
      <c r="P5" s="26">
        <f>52.5*1.3</f>
        <v>68.25</v>
      </c>
      <c r="Q5" s="26"/>
      <c r="R5" s="38">
        <v>23</v>
      </c>
      <c r="S5" s="38">
        <v>20</v>
      </c>
      <c r="T5" s="38"/>
      <c r="U5" s="38">
        <v>45</v>
      </c>
      <c r="V5" s="38"/>
      <c r="W5" s="38">
        <v>40</v>
      </c>
      <c r="X5" s="38">
        <v>30</v>
      </c>
      <c r="Y5" s="38">
        <f>40*1.5</f>
        <v>60</v>
      </c>
      <c r="Z5" s="38"/>
      <c r="AA5" s="38"/>
      <c r="AB5" s="38"/>
      <c r="AC5" s="38"/>
      <c r="AD5" s="103">
        <f>SUM(H5:AC5)</f>
        <v>358.25</v>
      </c>
      <c r="AE5" s="104">
        <f>AD5/G5</f>
        <v>35.825000000000003</v>
      </c>
    </row>
    <row r="6" spans="1:31" x14ac:dyDescent="0.25">
      <c r="A6" s="22">
        <v>3</v>
      </c>
      <c r="B6" s="42"/>
      <c r="C6" s="124" t="s">
        <v>52</v>
      </c>
      <c r="D6" s="125" t="s">
        <v>51</v>
      </c>
      <c r="E6" s="125" t="s">
        <v>11</v>
      </c>
      <c r="F6" s="88" t="s">
        <v>26</v>
      </c>
      <c r="G6" s="15">
        <f t="shared" si="0"/>
        <v>8</v>
      </c>
      <c r="H6" s="31">
        <f>15*1.5</f>
        <v>22.5</v>
      </c>
      <c r="I6" s="31"/>
      <c r="J6" s="31"/>
      <c r="K6" s="31"/>
      <c r="L6" s="122">
        <f>22.5*1.2</f>
        <v>27</v>
      </c>
      <c r="M6" s="122"/>
      <c r="N6" s="123">
        <v>22.5</v>
      </c>
      <c r="O6" s="123"/>
      <c r="P6" s="123"/>
      <c r="Q6" s="123"/>
      <c r="R6" s="123">
        <v>23</v>
      </c>
      <c r="S6" s="123">
        <v>20</v>
      </c>
      <c r="T6" s="123"/>
      <c r="U6" s="123"/>
      <c r="V6" s="123"/>
      <c r="W6" s="123">
        <v>40</v>
      </c>
      <c r="X6" s="123"/>
      <c r="Y6" s="38">
        <f>40*1.5</f>
        <v>60</v>
      </c>
      <c r="Z6" s="38"/>
      <c r="AA6" s="38"/>
      <c r="AB6" s="38">
        <f>40+70</f>
        <v>110</v>
      </c>
      <c r="AC6" s="38"/>
      <c r="AD6" s="103">
        <f>SUM(H6:AC6)</f>
        <v>325</v>
      </c>
      <c r="AE6" s="104">
        <f>AD6/G6</f>
        <v>40.625</v>
      </c>
    </row>
    <row r="7" spans="1:31" x14ac:dyDescent="0.25">
      <c r="A7" s="22">
        <v>4</v>
      </c>
      <c r="B7" s="42"/>
      <c r="C7" s="82" t="s">
        <v>180</v>
      </c>
      <c r="D7" s="82" t="s">
        <v>50</v>
      </c>
      <c r="E7" s="82" t="s">
        <v>11</v>
      </c>
      <c r="F7" s="89" t="s">
        <v>23</v>
      </c>
      <c r="G7" s="15">
        <f t="shared" si="0"/>
        <v>8</v>
      </c>
      <c r="H7" s="26">
        <f>15*1.3*1.5</f>
        <v>29.25</v>
      </c>
      <c r="I7" s="38">
        <v>40</v>
      </c>
      <c r="J7" s="15"/>
      <c r="K7" s="15"/>
      <c r="L7" s="15"/>
      <c r="M7" s="15">
        <v>15</v>
      </c>
      <c r="N7" s="26"/>
      <c r="O7" s="38">
        <v>15</v>
      </c>
      <c r="P7" s="38">
        <v>52.5</v>
      </c>
      <c r="Q7" s="38"/>
      <c r="R7" s="38"/>
      <c r="S7" s="38"/>
      <c r="T7" s="38"/>
      <c r="U7" s="38"/>
      <c r="V7" s="38">
        <v>42.5</v>
      </c>
      <c r="W7" s="38">
        <v>40</v>
      </c>
      <c r="X7" s="38"/>
      <c r="Y7" s="38">
        <f>40*1.5</f>
        <v>60</v>
      </c>
      <c r="Z7" s="38"/>
      <c r="AA7" s="38"/>
      <c r="AB7" s="38"/>
      <c r="AC7" s="38"/>
      <c r="AD7" s="103">
        <f>SUM(H7:AC7)</f>
        <v>294.25</v>
      </c>
      <c r="AE7" s="104">
        <f>AD7/G7</f>
        <v>36.78125</v>
      </c>
    </row>
    <row r="8" spans="1:31" x14ac:dyDescent="0.25">
      <c r="A8" s="22">
        <v>5</v>
      </c>
      <c r="B8" s="42"/>
      <c r="C8" s="82" t="s">
        <v>197</v>
      </c>
      <c r="D8" s="82" t="s">
        <v>133</v>
      </c>
      <c r="E8" s="82" t="s">
        <v>11</v>
      </c>
      <c r="F8" s="89" t="s">
        <v>129</v>
      </c>
      <c r="G8" s="15">
        <f t="shared" si="0"/>
        <v>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>
        <f>140*0.25</f>
        <v>35</v>
      </c>
      <c r="W8" s="15">
        <v>40</v>
      </c>
      <c r="X8" s="15"/>
      <c r="Y8" s="38">
        <f>40*1.5*1.3</f>
        <v>78</v>
      </c>
      <c r="Z8" s="38"/>
      <c r="AA8" s="38"/>
      <c r="AB8" s="38">
        <f>40+70</f>
        <v>110</v>
      </c>
      <c r="AC8" s="26"/>
      <c r="AD8" s="103">
        <f>SUM(H8:AC8)</f>
        <v>263</v>
      </c>
      <c r="AE8" s="104">
        <f>AD8/G8</f>
        <v>65.75</v>
      </c>
    </row>
    <row r="9" spans="1:31" x14ac:dyDescent="0.25">
      <c r="A9" s="22">
        <v>6</v>
      </c>
      <c r="B9" s="42"/>
      <c r="C9" s="82" t="s">
        <v>156</v>
      </c>
      <c r="D9" s="82" t="s">
        <v>92</v>
      </c>
      <c r="E9" s="82" t="s">
        <v>11</v>
      </c>
      <c r="F9" s="83" t="s">
        <v>26</v>
      </c>
      <c r="G9" s="15">
        <f t="shared" si="0"/>
        <v>6</v>
      </c>
      <c r="H9" s="15">
        <f>15*1.5</f>
        <v>22.5</v>
      </c>
      <c r="I9" s="15"/>
      <c r="J9" s="15"/>
      <c r="K9" s="15"/>
      <c r="L9" s="15">
        <v>22.5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38">
        <f>40*1.5</f>
        <v>60</v>
      </c>
      <c r="Z9" s="38">
        <f>25*1.5+30*1.5</f>
        <v>82.5</v>
      </c>
      <c r="AA9" s="38">
        <v>35</v>
      </c>
      <c r="AB9" s="38">
        <v>40</v>
      </c>
      <c r="AC9" s="38"/>
      <c r="AD9" s="103">
        <f>SUM(H9:AC9)</f>
        <v>262.5</v>
      </c>
      <c r="AE9" s="104">
        <f>AD9/G9</f>
        <v>43.75</v>
      </c>
    </row>
    <row r="10" spans="1:31" x14ac:dyDescent="0.25">
      <c r="A10" s="22">
        <v>7</v>
      </c>
      <c r="B10" s="42"/>
      <c r="C10" s="82" t="s">
        <v>153</v>
      </c>
      <c r="D10" s="82" t="s">
        <v>161</v>
      </c>
      <c r="E10" s="82" t="s">
        <v>11</v>
      </c>
      <c r="F10" s="86" t="s">
        <v>54</v>
      </c>
      <c r="G10" s="15">
        <f t="shared" si="0"/>
        <v>7</v>
      </c>
      <c r="H10" s="15">
        <f>15*1.5</f>
        <v>22.5</v>
      </c>
      <c r="I10" s="15">
        <v>40</v>
      </c>
      <c r="J10" s="15">
        <v>22.5</v>
      </c>
      <c r="K10" s="15"/>
      <c r="L10" s="15">
        <v>22.5</v>
      </c>
      <c r="M10" s="15"/>
      <c r="N10" s="26"/>
      <c r="O10" s="26"/>
      <c r="P10" s="15">
        <v>52.5</v>
      </c>
      <c r="Q10" s="15"/>
      <c r="R10" s="15"/>
      <c r="S10" s="15"/>
      <c r="T10" s="15">
        <f>35*1.2</f>
        <v>42</v>
      </c>
      <c r="U10" s="15"/>
      <c r="V10" s="15"/>
      <c r="W10" s="15"/>
      <c r="X10" s="15"/>
      <c r="Y10" s="15">
        <f>40*1.2</f>
        <v>48</v>
      </c>
      <c r="Z10" s="15"/>
      <c r="AA10" s="15"/>
      <c r="AB10" s="15"/>
      <c r="AC10" s="15"/>
      <c r="AD10" s="103">
        <f>SUM(H10:AC10)</f>
        <v>250</v>
      </c>
      <c r="AE10" s="104">
        <f>AD10/G10</f>
        <v>35.714285714285715</v>
      </c>
    </row>
    <row r="11" spans="1:31" x14ac:dyDescent="0.25">
      <c r="A11" s="22">
        <v>8</v>
      </c>
      <c r="B11" s="42"/>
      <c r="C11" s="84" t="s">
        <v>181</v>
      </c>
      <c r="D11" s="84" t="s">
        <v>95</v>
      </c>
      <c r="E11" s="85" t="s">
        <v>66</v>
      </c>
      <c r="F11" s="89" t="s">
        <v>23</v>
      </c>
      <c r="G11" s="15">
        <f t="shared" si="0"/>
        <v>7</v>
      </c>
      <c r="H11" s="15">
        <f>15*1.5</f>
        <v>22.5</v>
      </c>
      <c r="I11" s="15">
        <v>40</v>
      </c>
      <c r="J11" s="15">
        <v>22.5</v>
      </c>
      <c r="K11" s="15"/>
      <c r="L11" s="15">
        <v>22.5</v>
      </c>
      <c r="M11" s="15"/>
      <c r="N11" s="15"/>
      <c r="O11" s="15"/>
      <c r="P11" s="15">
        <v>52.5</v>
      </c>
      <c r="Q11" s="15"/>
      <c r="R11" s="15"/>
      <c r="S11" s="15"/>
      <c r="T11" s="15"/>
      <c r="U11" s="15"/>
      <c r="V11" s="15"/>
      <c r="W11" s="15">
        <v>40</v>
      </c>
      <c r="X11" s="15"/>
      <c r="Y11" s="15"/>
      <c r="Z11" s="15"/>
      <c r="AA11" s="15">
        <v>40</v>
      </c>
      <c r="AB11" s="15"/>
      <c r="AC11" s="15"/>
      <c r="AD11" s="103">
        <f>SUM(H11:AC11)</f>
        <v>240</v>
      </c>
      <c r="AE11" s="104">
        <f>AD11/G11</f>
        <v>34.285714285714285</v>
      </c>
    </row>
    <row r="12" spans="1:31" x14ac:dyDescent="0.25">
      <c r="A12" s="22">
        <v>9</v>
      </c>
      <c r="B12" s="42"/>
      <c r="C12" s="84" t="s">
        <v>184</v>
      </c>
      <c r="D12" s="84" t="s">
        <v>266</v>
      </c>
      <c r="E12" s="84" t="s">
        <v>66</v>
      </c>
      <c r="F12" s="89" t="s">
        <v>20</v>
      </c>
      <c r="G12" s="15">
        <f t="shared" si="0"/>
        <v>6</v>
      </c>
      <c r="H12" s="15">
        <v>22.5</v>
      </c>
      <c r="I12" s="15"/>
      <c r="J12" s="15"/>
      <c r="K12" s="15"/>
      <c r="L12" s="15"/>
      <c r="M12" s="15"/>
      <c r="N12" s="15"/>
      <c r="O12" s="15">
        <v>15</v>
      </c>
      <c r="P12" s="15">
        <v>52.5</v>
      </c>
      <c r="Q12" s="15"/>
      <c r="R12" s="15"/>
      <c r="S12" s="15"/>
      <c r="T12" s="15"/>
      <c r="U12" s="15"/>
      <c r="V12" s="15"/>
      <c r="W12" s="15">
        <v>40</v>
      </c>
      <c r="X12" s="15"/>
      <c r="Y12" s="38">
        <f>40*1.5</f>
        <v>60</v>
      </c>
      <c r="Z12" s="38"/>
      <c r="AA12" s="38"/>
      <c r="AB12" s="38"/>
      <c r="AC12" s="38">
        <f>40*1.2</f>
        <v>48</v>
      </c>
      <c r="AD12" s="103">
        <f>SUM(H12:AC12)</f>
        <v>238</v>
      </c>
      <c r="AE12" s="104">
        <f>AD12/G12</f>
        <v>39.666666666666664</v>
      </c>
    </row>
    <row r="13" spans="1:31" x14ac:dyDescent="0.25">
      <c r="A13" s="22">
        <v>10</v>
      </c>
      <c r="B13" s="42"/>
      <c r="C13" s="92" t="s">
        <v>157</v>
      </c>
      <c r="D13" s="92" t="s">
        <v>158</v>
      </c>
      <c r="E13" s="92" t="s">
        <v>66</v>
      </c>
      <c r="F13" s="93" t="s">
        <v>48</v>
      </c>
      <c r="G13" s="15">
        <f t="shared" si="0"/>
        <v>5</v>
      </c>
      <c r="H13" s="15"/>
      <c r="I13" s="15"/>
      <c r="J13" s="15"/>
      <c r="K13" s="15"/>
      <c r="L13" s="15"/>
      <c r="M13" s="15"/>
      <c r="N13" s="15"/>
      <c r="O13" s="15">
        <v>15</v>
      </c>
      <c r="P13" s="15">
        <v>52.5</v>
      </c>
      <c r="Q13" s="15"/>
      <c r="R13" s="15"/>
      <c r="S13" s="15"/>
      <c r="T13" s="15">
        <f>35*1.2</f>
        <v>42</v>
      </c>
      <c r="U13" s="15"/>
      <c r="V13" s="15"/>
      <c r="W13" s="15"/>
      <c r="X13" s="15"/>
      <c r="Y13" s="15">
        <f>40*1.2</f>
        <v>48</v>
      </c>
      <c r="Z13" s="15"/>
      <c r="AA13" s="15"/>
      <c r="AB13" s="15"/>
      <c r="AC13" s="15">
        <f>40*1.2</f>
        <v>48</v>
      </c>
      <c r="AD13" s="103">
        <f>SUM(H13:AC13)</f>
        <v>205.5</v>
      </c>
      <c r="AE13" s="104">
        <f>AD13/G13</f>
        <v>41.1</v>
      </c>
    </row>
    <row r="14" spans="1:31" x14ac:dyDescent="0.25">
      <c r="A14" s="22">
        <v>11</v>
      </c>
      <c r="B14" s="42"/>
      <c r="C14" s="82" t="s">
        <v>156</v>
      </c>
      <c r="D14" s="82" t="s">
        <v>21</v>
      </c>
      <c r="E14" s="82" t="s">
        <v>11</v>
      </c>
      <c r="F14" s="96" t="s">
        <v>25</v>
      </c>
      <c r="G14" s="15">
        <f t="shared" si="0"/>
        <v>11</v>
      </c>
      <c r="H14" s="15">
        <f>5*1.5</f>
        <v>7.5</v>
      </c>
      <c r="I14" s="15">
        <v>10</v>
      </c>
      <c r="J14" s="15"/>
      <c r="K14" s="15"/>
      <c r="L14" s="26">
        <f>4*1.2*1.5</f>
        <v>7.1999999999999993</v>
      </c>
      <c r="M14" s="26"/>
      <c r="N14" s="38">
        <v>7.2</v>
      </c>
      <c r="O14" s="26"/>
      <c r="P14" s="38">
        <v>37.5</v>
      </c>
      <c r="Q14" s="38"/>
      <c r="R14" s="38">
        <f>3*1.5</f>
        <v>4.5</v>
      </c>
      <c r="S14" s="38"/>
      <c r="T14" s="38"/>
      <c r="U14" s="38"/>
      <c r="V14" s="38"/>
      <c r="W14" s="38"/>
      <c r="X14" s="38">
        <v>15</v>
      </c>
      <c r="Y14" s="15">
        <f>30*1.2</f>
        <v>36</v>
      </c>
      <c r="Z14" s="38">
        <f>15*1.5</f>
        <v>22.5</v>
      </c>
      <c r="AA14" s="38">
        <v>20</v>
      </c>
      <c r="AB14" s="38">
        <v>30</v>
      </c>
      <c r="AC14" s="38"/>
      <c r="AD14" s="103">
        <f>SUM(H14:AC14)</f>
        <v>197.4</v>
      </c>
      <c r="AE14" s="104">
        <f>AD14/G14</f>
        <v>17.945454545454545</v>
      </c>
    </row>
    <row r="15" spans="1:31" x14ac:dyDescent="0.25">
      <c r="A15" s="22">
        <v>12</v>
      </c>
      <c r="B15" s="42"/>
      <c r="C15" s="82" t="s">
        <v>160</v>
      </c>
      <c r="D15" s="82" t="s">
        <v>79</v>
      </c>
      <c r="E15" s="91" t="s">
        <v>11</v>
      </c>
      <c r="F15" s="83" t="s">
        <v>26</v>
      </c>
      <c r="G15" s="15">
        <f t="shared" si="0"/>
        <v>4</v>
      </c>
      <c r="H15" s="15"/>
      <c r="I15" s="15"/>
      <c r="J15" s="15"/>
      <c r="K15" s="15"/>
      <c r="L15" s="15"/>
      <c r="M15" s="15"/>
      <c r="N15" s="15"/>
      <c r="O15" s="15"/>
      <c r="P15" s="15">
        <v>52.5</v>
      </c>
      <c r="Q15" s="15"/>
      <c r="R15" s="15"/>
      <c r="S15" s="15"/>
      <c r="T15" s="15"/>
      <c r="U15" s="15"/>
      <c r="V15" s="15">
        <v>42.5</v>
      </c>
      <c r="W15" s="15">
        <v>40</v>
      </c>
      <c r="X15" s="15"/>
      <c r="Y15" s="38">
        <f>40*1.5</f>
        <v>60</v>
      </c>
      <c r="Z15" s="38"/>
      <c r="AA15" s="38"/>
      <c r="AB15" s="38"/>
      <c r="AC15" s="38"/>
      <c r="AD15" s="103">
        <f>SUM(H15:AC15)</f>
        <v>195</v>
      </c>
      <c r="AE15" s="104">
        <f>AD15/G15</f>
        <v>48.75</v>
      </c>
    </row>
    <row r="16" spans="1:31" x14ac:dyDescent="0.25">
      <c r="A16" s="22">
        <v>13</v>
      </c>
      <c r="B16" s="42"/>
      <c r="C16" s="82" t="s">
        <v>85</v>
      </c>
      <c r="D16" s="82" t="s">
        <v>161</v>
      </c>
      <c r="E16" s="82" t="s">
        <v>11</v>
      </c>
      <c r="F16" s="89" t="s">
        <v>23</v>
      </c>
      <c r="G16" s="15">
        <f t="shared" si="0"/>
        <v>5</v>
      </c>
      <c r="H16" s="15"/>
      <c r="I16" s="15"/>
      <c r="J16" s="15"/>
      <c r="K16" s="15"/>
      <c r="L16" s="15">
        <v>22.5</v>
      </c>
      <c r="M16" s="15"/>
      <c r="N16" s="15">
        <v>22.5</v>
      </c>
      <c r="O16" s="15"/>
      <c r="P16" s="15">
        <v>52.5</v>
      </c>
      <c r="Q16" s="15"/>
      <c r="R16" s="15"/>
      <c r="S16" s="15"/>
      <c r="T16" s="15"/>
      <c r="U16" s="15"/>
      <c r="V16" s="15">
        <f>140*0.25</f>
        <v>35</v>
      </c>
      <c r="W16" s="15"/>
      <c r="X16" s="15"/>
      <c r="Y16" s="38">
        <f>40*1.5</f>
        <v>60</v>
      </c>
      <c r="Z16" s="38"/>
      <c r="AA16" s="38"/>
      <c r="AB16" s="38"/>
      <c r="AC16" s="38"/>
      <c r="AD16" s="103">
        <f>SUM(H16:AC16)</f>
        <v>192.5</v>
      </c>
      <c r="AE16" s="104">
        <f>AD16/G16</f>
        <v>38.5</v>
      </c>
    </row>
    <row r="17" spans="1:31" x14ac:dyDescent="0.25">
      <c r="A17" s="22">
        <v>14</v>
      </c>
      <c r="B17" s="42"/>
      <c r="C17" s="92" t="s">
        <v>166</v>
      </c>
      <c r="D17" s="92" t="s">
        <v>158</v>
      </c>
      <c r="E17" s="92" t="s">
        <v>66</v>
      </c>
      <c r="F17" s="89" t="s">
        <v>20</v>
      </c>
      <c r="G17" s="15">
        <f t="shared" si="0"/>
        <v>3</v>
      </c>
      <c r="H17" s="15"/>
      <c r="I17" s="15"/>
      <c r="J17" s="15"/>
      <c r="K17" s="15"/>
      <c r="L17" s="15"/>
      <c r="M17" s="15"/>
      <c r="N17" s="15"/>
      <c r="O17" s="15"/>
      <c r="P17" s="15">
        <v>52.5</v>
      </c>
      <c r="Q17" s="15">
        <f>111*0.25</f>
        <v>27.75</v>
      </c>
      <c r="R17" s="15"/>
      <c r="S17" s="15"/>
      <c r="T17" s="15"/>
      <c r="U17" s="15"/>
      <c r="V17" s="15"/>
      <c r="W17" s="15">
        <f>40+70</f>
        <v>110</v>
      </c>
      <c r="X17" s="15"/>
      <c r="Y17" s="15"/>
      <c r="Z17" s="15"/>
      <c r="AA17" s="15"/>
      <c r="AB17" s="15"/>
      <c r="AC17" s="15"/>
      <c r="AD17" s="103">
        <f>SUM(H17:AC17)</f>
        <v>190.25</v>
      </c>
      <c r="AE17" s="104">
        <f>AD17/G17</f>
        <v>63.416666666666664</v>
      </c>
    </row>
    <row r="18" spans="1:31" x14ac:dyDescent="0.25">
      <c r="A18" s="22">
        <v>15</v>
      </c>
      <c r="B18" s="42"/>
      <c r="C18" s="82" t="s">
        <v>148</v>
      </c>
      <c r="D18" s="82" t="s">
        <v>71</v>
      </c>
      <c r="E18" s="82" t="s">
        <v>11</v>
      </c>
      <c r="F18" s="96" t="s">
        <v>25</v>
      </c>
      <c r="G18" s="15">
        <f t="shared" si="0"/>
        <v>11</v>
      </c>
      <c r="H18" s="15">
        <f>5*1.5</f>
        <v>7.5</v>
      </c>
      <c r="I18" s="15">
        <v>10</v>
      </c>
      <c r="J18" s="15"/>
      <c r="K18" s="15">
        <v>8</v>
      </c>
      <c r="L18" s="26">
        <f>4*1.2*1.5</f>
        <v>7.1999999999999993</v>
      </c>
      <c r="M18" s="26"/>
      <c r="N18" s="38">
        <v>7.2</v>
      </c>
      <c r="O18" s="26"/>
      <c r="P18" s="26">
        <f>37.5*1.2</f>
        <v>45</v>
      </c>
      <c r="Q18" s="26"/>
      <c r="R18" s="38">
        <f>3*1.5</f>
        <v>4.5</v>
      </c>
      <c r="S18" s="38"/>
      <c r="T18" s="38"/>
      <c r="U18" s="38"/>
      <c r="V18" s="38"/>
      <c r="W18" s="38"/>
      <c r="X18" s="38">
        <v>15</v>
      </c>
      <c r="Y18" s="15">
        <f>30*1.2</f>
        <v>36</v>
      </c>
      <c r="Z18" s="38">
        <f>15*1.5</f>
        <v>22.5</v>
      </c>
      <c r="AA18" s="38">
        <v>20</v>
      </c>
      <c r="AB18" s="38"/>
      <c r="AC18" s="38"/>
      <c r="AD18" s="103">
        <f>SUM(H18:AC18)</f>
        <v>182.9</v>
      </c>
      <c r="AE18" s="104">
        <f>AD18/G18</f>
        <v>16.627272727272729</v>
      </c>
    </row>
    <row r="19" spans="1:31" x14ac:dyDescent="0.25">
      <c r="A19" s="22">
        <v>16</v>
      </c>
      <c r="B19" s="42"/>
      <c r="C19" s="92" t="s">
        <v>191</v>
      </c>
      <c r="D19" s="92" t="s">
        <v>269</v>
      </c>
      <c r="E19" s="92" t="s">
        <v>66</v>
      </c>
      <c r="F19" s="89" t="s">
        <v>20</v>
      </c>
      <c r="G19" s="15">
        <f t="shared" si="0"/>
        <v>3</v>
      </c>
      <c r="H19" s="15"/>
      <c r="I19" s="15"/>
      <c r="J19" s="15"/>
      <c r="K19" s="15"/>
      <c r="L19" s="15"/>
      <c r="M19" s="15"/>
      <c r="N19" s="15"/>
      <c r="O19" s="15"/>
      <c r="P19" s="15">
        <v>52.5</v>
      </c>
      <c r="Q19" s="15"/>
      <c r="R19" s="15"/>
      <c r="S19" s="15"/>
      <c r="T19" s="15"/>
      <c r="U19" s="15"/>
      <c r="V19" s="15"/>
      <c r="W19" s="15"/>
      <c r="X19" s="15"/>
      <c r="Y19" s="38">
        <f>40*1.5</f>
        <v>60</v>
      </c>
      <c r="Z19" s="38"/>
      <c r="AA19" s="38">
        <v>70</v>
      </c>
      <c r="AB19" s="38"/>
      <c r="AC19" s="38"/>
      <c r="AD19" s="103">
        <f>SUM(H19:AC19)</f>
        <v>182.5</v>
      </c>
      <c r="AE19" s="104">
        <f>AD19/G19</f>
        <v>60.833333333333336</v>
      </c>
    </row>
    <row r="20" spans="1:31" x14ac:dyDescent="0.25">
      <c r="A20" s="22">
        <v>17</v>
      </c>
      <c r="B20" s="42"/>
      <c r="C20" s="92" t="s">
        <v>183</v>
      </c>
      <c r="D20" s="92" t="s">
        <v>158</v>
      </c>
      <c r="E20" s="92" t="s">
        <v>66</v>
      </c>
      <c r="F20" s="89" t="s">
        <v>23</v>
      </c>
      <c r="G20" s="15">
        <f t="shared" si="0"/>
        <v>4</v>
      </c>
      <c r="H20" s="15"/>
      <c r="I20" s="15">
        <v>40</v>
      </c>
      <c r="J20" s="15"/>
      <c r="K20" s="15"/>
      <c r="L20" s="15"/>
      <c r="M20" s="15"/>
      <c r="N20" s="15"/>
      <c r="O20" s="15"/>
      <c r="P20" s="15">
        <v>52.5</v>
      </c>
      <c r="Q20" s="15"/>
      <c r="R20" s="15"/>
      <c r="S20" s="15"/>
      <c r="T20" s="15"/>
      <c r="U20" s="15"/>
      <c r="V20" s="15"/>
      <c r="W20" s="15">
        <v>40</v>
      </c>
      <c r="X20" s="15"/>
      <c r="Y20" s="15"/>
      <c r="Z20" s="15"/>
      <c r="AA20" s="15"/>
      <c r="AB20" s="15"/>
      <c r="AC20" s="15">
        <f>40*1.2</f>
        <v>48</v>
      </c>
      <c r="AD20" s="103">
        <f>SUM(H20:AC20)</f>
        <v>180.5</v>
      </c>
      <c r="AE20" s="104">
        <f>AD20/G20</f>
        <v>45.125</v>
      </c>
    </row>
    <row r="21" spans="1:31" x14ac:dyDescent="0.25">
      <c r="A21" s="22">
        <v>18</v>
      </c>
      <c r="B21" s="42"/>
      <c r="C21" s="82" t="s">
        <v>156</v>
      </c>
      <c r="D21" s="82" t="s">
        <v>109</v>
      </c>
      <c r="E21" s="82" t="s">
        <v>11</v>
      </c>
      <c r="F21" s="96" t="s">
        <v>25</v>
      </c>
      <c r="G21" s="15">
        <f t="shared" si="0"/>
        <v>8</v>
      </c>
      <c r="H21" s="15">
        <v>7.5</v>
      </c>
      <c r="I21" s="15"/>
      <c r="J21" s="15"/>
      <c r="K21" s="15"/>
      <c r="L21" s="15">
        <f>4*1.5</f>
        <v>6</v>
      </c>
      <c r="M21" s="15"/>
      <c r="N21" s="15"/>
      <c r="O21" s="15"/>
      <c r="P21" s="15">
        <v>37.5</v>
      </c>
      <c r="Q21" s="15"/>
      <c r="R21" s="15"/>
      <c r="S21" s="15"/>
      <c r="T21" s="15"/>
      <c r="U21" s="15"/>
      <c r="V21" s="15"/>
      <c r="W21" s="15"/>
      <c r="X21" s="15">
        <v>15</v>
      </c>
      <c r="Y21" s="15">
        <f>30*1.2</f>
        <v>36</v>
      </c>
      <c r="Z21" s="15">
        <f>15*1.5*1.2</f>
        <v>27</v>
      </c>
      <c r="AA21" s="15">
        <v>20</v>
      </c>
      <c r="AB21" s="15">
        <v>30</v>
      </c>
      <c r="AC21" s="15"/>
      <c r="AD21" s="103">
        <f>SUM(H21:AC21)</f>
        <v>179</v>
      </c>
      <c r="AE21" s="104">
        <f>AD21/G21</f>
        <v>22.375</v>
      </c>
    </row>
    <row r="22" spans="1:31" x14ac:dyDescent="0.25">
      <c r="A22" s="22">
        <v>19</v>
      </c>
      <c r="B22" s="42"/>
      <c r="C22" s="92" t="s">
        <v>194</v>
      </c>
      <c r="D22" s="92" t="s">
        <v>46</v>
      </c>
      <c r="E22" s="92" t="s">
        <v>11</v>
      </c>
      <c r="F22" s="83" t="s">
        <v>26</v>
      </c>
      <c r="G22" s="15">
        <f t="shared" si="0"/>
        <v>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>
        <v>45</v>
      </c>
      <c r="V22" s="15"/>
      <c r="W22" s="15">
        <v>40</v>
      </c>
      <c r="X22" s="15">
        <v>30</v>
      </c>
      <c r="Y22" s="38">
        <f>40*1.5</f>
        <v>60</v>
      </c>
      <c r="Z22" s="38"/>
      <c r="AA22" s="38"/>
      <c r="AB22" s="38"/>
      <c r="AC22" s="38"/>
      <c r="AD22" s="103">
        <f>SUM(H22:AC22)</f>
        <v>175</v>
      </c>
      <c r="AE22" s="104">
        <f>AD22/G22</f>
        <v>43.75</v>
      </c>
    </row>
    <row r="23" spans="1:31" x14ac:dyDescent="0.25">
      <c r="A23" s="22">
        <v>20</v>
      </c>
      <c r="B23" s="42"/>
      <c r="C23" s="84" t="s">
        <v>187</v>
      </c>
      <c r="D23" s="84" t="s">
        <v>270</v>
      </c>
      <c r="E23" s="84" t="s">
        <v>66</v>
      </c>
      <c r="F23" s="89" t="s">
        <v>23</v>
      </c>
      <c r="G23" s="15">
        <f t="shared" si="0"/>
        <v>3</v>
      </c>
      <c r="H23" s="15"/>
      <c r="I23" s="15"/>
      <c r="J23" s="15"/>
      <c r="K23" s="15"/>
      <c r="L23" s="15"/>
      <c r="M23" s="15"/>
      <c r="N23" s="15"/>
      <c r="O23" s="15"/>
      <c r="P23" s="15">
        <v>52.5</v>
      </c>
      <c r="Q23" s="15"/>
      <c r="R23" s="15"/>
      <c r="S23" s="15"/>
      <c r="T23" s="15"/>
      <c r="U23" s="15"/>
      <c r="V23" s="15"/>
      <c r="W23" s="15"/>
      <c r="X23" s="15"/>
      <c r="Y23" s="38">
        <f>40*1.5</f>
        <v>60</v>
      </c>
      <c r="Z23" s="38"/>
      <c r="AA23" s="38"/>
      <c r="AB23" s="38"/>
      <c r="AC23" s="38">
        <f>40*1.2</f>
        <v>48</v>
      </c>
      <c r="AD23" s="103">
        <f>SUM(H23:AC23)</f>
        <v>160.5</v>
      </c>
      <c r="AE23" s="104">
        <f>AD23/G23</f>
        <v>53.5</v>
      </c>
    </row>
    <row r="24" spans="1:31" x14ac:dyDescent="0.25">
      <c r="A24" s="22">
        <v>21</v>
      </c>
      <c r="B24" s="42"/>
      <c r="C24" s="82" t="s">
        <v>190</v>
      </c>
      <c r="D24" s="82" t="s">
        <v>271</v>
      </c>
      <c r="E24" s="82" t="s">
        <v>11</v>
      </c>
      <c r="F24" s="89" t="s">
        <v>20</v>
      </c>
      <c r="G24" s="15">
        <f t="shared" si="0"/>
        <v>3</v>
      </c>
      <c r="H24" s="15"/>
      <c r="I24" s="15"/>
      <c r="J24" s="15"/>
      <c r="K24" s="15"/>
      <c r="L24" s="15"/>
      <c r="M24" s="15"/>
      <c r="N24" s="15"/>
      <c r="O24" s="15"/>
      <c r="P24" s="15">
        <v>52.5</v>
      </c>
      <c r="Q24" s="15"/>
      <c r="R24" s="15"/>
      <c r="S24" s="15"/>
      <c r="T24" s="15"/>
      <c r="U24" s="15"/>
      <c r="V24" s="15"/>
      <c r="W24" s="15">
        <v>40</v>
      </c>
      <c r="X24" s="15"/>
      <c r="Y24" s="38">
        <f>40*1.5</f>
        <v>60</v>
      </c>
      <c r="Z24" s="38"/>
      <c r="AA24" s="38"/>
      <c r="AB24" s="38"/>
      <c r="AC24" s="38"/>
      <c r="AD24" s="103">
        <f>SUM(H24:AC24)</f>
        <v>152.5</v>
      </c>
      <c r="AE24" s="104">
        <f>AD24/G24</f>
        <v>50.833333333333336</v>
      </c>
    </row>
    <row r="25" spans="1:31" x14ac:dyDescent="0.25">
      <c r="A25" s="22">
        <v>22</v>
      </c>
      <c r="B25" s="42"/>
      <c r="C25" s="82" t="s">
        <v>186</v>
      </c>
      <c r="D25" s="82" t="s">
        <v>34</v>
      </c>
      <c r="E25" s="82" t="s">
        <v>11</v>
      </c>
      <c r="F25" s="83" t="s">
        <v>26</v>
      </c>
      <c r="G25" s="15">
        <f t="shared" si="0"/>
        <v>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>
        <v>140</v>
      </c>
      <c r="AB25" s="15"/>
      <c r="AC25" s="15"/>
      <c r="AD25" s="103">
        <f>SUM(H25:AC25)</f>
        <v>140</v>
      </c>
      <c r="AE25" s="104">
        <f>AD25/G25</f>
        <v>140</v>
      </c>
    </row>
    <row r="26" spans="1:31" x14ac:dyDescent="0.25">
      <c r="A26" s="22">
        <v>23</v>
      </c>
      <c r="B26" s="42"/>
      <c r="C26" s="82" t="s">
        <v>210</v>
      </c>
      <c r="D26" s="82" t="s">
        <v>0</v>
      </c>
      <c r="E26" s="82" t="s">
        <v>11</v>
      </c>
      <c r="F26" s="89" t="s">
        <v>20</v>
      </c>
      <c r="G26" s="15">
        <f t="shared" si="0"/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>
        <v>140</v>
      </c>
      <c r="AB26" s="15"/>
      <c r="AC26" s="15"/>
      <c r="AD26" s="103">
        <f>SUM(H26:AC26)</f>
        <v>140</v>
      </c>
      <c r="AE26" s="104">
        <f>AD26/G26</f>
        <v>140</v>
      </c>
    </row>
    <row r="27" spans="1:31" x14ac:dyDescent="0.25">
      <c r="A27" s="22">
        <v>24</v>
      </c>
      <c r="B27" s="42"/>
      <c r="C27" s="82" t="s">
        <v>344</v>
      </c>
      <c r="D27" s="82" t="s">
        <v>134</v>
      </c>
      <c r="E27" s="82" t="s">
        <v>11</v>
      </c>
      <c r="F27" s="83" t="s">
        <v>99</v>
      </c>
      <c r="G27" s="15">
        <f t="shared" si="0"/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>
        <v>140</v>
      </c>
      <c r="AB27" s="15"/>
      <c r="AC27" s="15"/>
      <c r="AD27" s="103">
        <f>SUM(H27:AC27)</f>
        <v>140</v>
      </c>
      <c r="AE27" s="107"/>
    </row>
    <row r="28" spans="1:31" x14ac:dyDescent="0.25">
      <c r="A28" s="22">
        <v>25</v>
      </c>
      <c r="B28" s="42"/>
      <c r="C28" s="82" t="s">
        <v>148</v>
      </c>
      <c r="D28" s="82" t="s">
        <v>149</v>
      </c>
      <c r="E28" s="82" t="s">
        <v>11</v>
      </c>
      <c r="F28" s="98" t="s">
        <v>30</v>
      </c>
      <c r="G28" s="15">
        <f t="shared" si="0"/>
        <v>6</v>
      </c>
      <c r="H28" s="15">
        <v>7.5</v>
      </c>
      <c r="I28" s="15"/>
      <c r="J28" s="15"/>
      <c r="K28" s="15"/>
      <c r="L28" s="15">
        <f>4*1.5</f>
        <v>6</v>
      </c>
      <c r="M28" s="15"/>
      <c r="N28" s="15"/>
      <c r="O28" s="15"/>
      <c r="P28" s="15">
        <v>37.5</v>
      </c>
      <c r="Q28" s="15"/>
      <c r="R28" s="15"/>
      <c r="S28" s="15"/>
      <c r="T28" s="15"/>
      <c r="U28" s="15"/>
      <c r="V28" s="15"/>
      <c r="W28" s="15"/>
      <c r="X28" s="15"/>
      <c r="Y28" s="26">
        <f>30*1.2*1.2</f>
        <v>43.199999999999996</v>
      </c>
      <c r="Z28" s="38">
        <f>15*1.5</f>
        <v>22.5</v>
      </c>
      <c r="AA28" s="38">
        <v>20</v>
      </c>
      <c r="AB28" s="38"/>
      <c r="AC28" s="38"/>
      <c r="AD28" s="103">
        <f>SUM(H28:AC28)</f>
        <v>136.69999999999999</v>
      </c>
      <c r="AE28" s="104">
        <f>AD28/G28</f>
        <v>22.783333333333331</v>
      </c>
    </row>
    <row r="29" spans="1:31" x14ac:dyDescent="0.25">
      <c r="A29" s="22">
        <v>26</v>
      </c>
      <c r="B29" s="42"/>
      <c r="C29" s="84" t="s">
        <v>182</v>
      </c>
      <c r="D29" s="84" t="s">
        <v>265</v>
      </c>
      <c r="E29" s="84" t="s">
        <v>66</v>
      </c>
      <c r="F29" s="93" t="s">
        <v>48</v>
      </c>
      <c r="G29" s="15">
        <f t="shared" si="0"/>
        <v>3</v>
      </c>
      <c r="H29" s="15"/>
      <c r="I29" s="15">
        <v>40</v>
      </c>
      <c r="J29" s="15"/>
      <c r="K29" s="15"/>
      <c r="L29" s="15"/>
      <c r="M29" s="15"/>
      <c r="N29" s="15"/>
      <c r="O29" s="15"/>
      <c r="P29" s="15">
        <v>52.5</v>
      </c>
      <c r="Q29" s="15"/>
      <c r="R29" s="15"/>
      <c r="S29" s="15"/>
      <c r="T29" s="15">
        <f>35*1.2</f>
        <v>42</v>
      </c>
      <c r="U29" s="15"/>
      <c r="V29" s="15"/>
      <c r="W29" s="15"/>
      <c r="X29" s="15"/>
      <c r="Y29" s="15"/>
      <c r="Z29" s="15"/>
      <c r="AA29" s="15"/>
      <c r="AB29" s="15"/>
      <c r="AC29" s="15"/>
      <c r="AD29" s="103">
        <f>SUM(H29:AC29)</f>
        <v>134.5</v>
      </c>
      <c r="AE29" s="104">
        <f>AD29/G29</f>
        <v>44.833333333333336</v>
      </c>
    </row>
    <row r="30" spans="1:31" x14ac:dyDescent="0.25">
      <c r="A30" s="22">
        <v>27</v>
      </c>
      <c r="B30" s="42"/>
      <c r="C30" s="82" t="s">
        <v>209</v>
      </c>
      <c r="D30" s="82" t="s">
        <v>297</v>
      </c>
      <c r="E30" s="82" t="s">
        <v>11</v>
      </c>
      <c r="F30" s="83" t="s">
        <v>26</v>
      </c>
      <c r="G30" s="15">
        <f t="shared" si="0"/>
        <v>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>
        <f>75*0.25</f>
        <v>18.75</v>
      </c>
      <c r="W30" s="15">
        <f>40+70</f>
        <v>110</v>
      </c>
      <c r="X30" s="15"/>
      <c r="Y30" s="15"/>
      <c r="Z30" s="15"/>
      <c r="AA30" s="15"/>
      <c r="AB30" s="15"/>
      <c r="AC30" s="15"/>
      <c r="AD30" s="103">
        <f>SUM(H30:AC30)</f>
        <v>128.75</v>
      </c>
      <c r="AE30" s="104">
        <f>AD30/G30</f>
        <v>64.375</v>
      </c>
    </row>
    <row r="31" spans="1:31" x14ac:dyDescent="0.25">
      <c r="A31" s="22">
        <v>28</v>
      </c>
      <c r="B31" s="42"/>
      <c r="C31" s="82" t="s">
        <v>193</v>
      </c>
      <c r="D31" s="82" t="s">
        <v>38</v>
      </c>
      <c r="E31" s="82" t="s">
        <v>11</v>
      </c>
      <c r="F31" s="83" t="s">
        <v>26</v>
      </c>
      <c r="G31" s="15">
        <f t="shared" si="0"/>
        <v>4</v>
      </c>
      <c r="H31" s="15"/>
      <c r="I31" s="15"/>
      <c r="J31" s="15"/>
      <c r="K31" s="15"/>
      <c r="L31" s="15">
        <v>22.5</v>
      </c>
      <c r="M31" s="15"/>
      <c r="N31" s="15">
        <v>22.5</v>
      </c>
      <c r="O31" s="15"/>
      <c r="P31" s="15"/>
      <c r="Q31" s="15"/>
      <c r="R31" s="15"/>
      <c r="S31" s="15"/>
      <c r="T31" s="15"/>
      <c r="U31" s="15"/>
      <c r="V31" s="15"/>
      <c r="W31" s="15">
        <v>40</v>
      </c>
      <c r="X31" s="15"/>
      <c r="Y31" s="15"/>
      <c r="Z31" s="15"/>
      <c r="AA31" s="15"/>
      <c r="AB31" s="15">
        <v>40</v>
      </c>
      <c r="AC31" s="15"/>
      <c r="AD31" s="103">
        <f>SUM(H31:AC31)</f>
        <v>125</v>
      </c>
      <c r="AE31" s="104">
        <f>AD31/G31</f>
        <v>31.25</v>
      </c>
    </row>
    <row r="32" spans="1:31" x14ac:dyDescent="0.25">
      <c r="A32" s="22">
        <v>29</v>
      </c>
      <c r="B32" s="42"/>
      <c r="C32" s="92" t="s">
        <v>218</v>
      </c>
      <c r="D32" s="92" t="s">
        <v>299</v>
      </c>
      <c r="E32" s="92" t="s">
        <v>66</v>
      </c>
      <c r="F32" s="86" t="s">
        <v>69</v>
      </c>
      <c r="G32" s="15">
        <f t="shared" si="0"/>
        <v>3</v>
      </c>
      <c r="H32" s="15"/>
      <c r="I32" s="15">
        <v>40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>
        <f>30*1.5</f>
        <v>45</v>
      </c>
      <c r="AA32" s="15"/>
      <c r="AB32" s="15">
        <v>40</v>
      </c>
      <c r="AC32" s="15"/>
      <c r="AD32" s="103">
        <f>SUM(H32:AC32)</f>
        <v>125</v>
      </c>
      <c r="AE32" s="104">
        <f>AD32/G32</f>
        <v>41.666666666666664</v>
      </c>
    </row>
    <row r="33" spans="1:31" x14ac:dyDescent="0.25">
      <c r="A33" s="22">
        <v>30</v>
      </c>
      <c r="B33" s="42"/>
      <c r="C33" s="82" t="s">
        <v>154</v>
      </c>
      <c r="D33" s="82" t="s">
        <v>155</v>
      </c>
      <c r="E33" s="82" t="s">
        <v>11</v>
      </c>
      <c r="F33" s="96" t="s">
        <v>25</v>
      </c>
      <c r="G33" s="15">
        <f t="shared" si="0"/>
        <v>6</v>
      </c>
      <c r="H33" s="15">
        <f>5*1.5</f>
        <v>7.5</v>
      </c>
      <c r="I33" s="15">
        <v>10</v>
      </c>
      <c r="J33" s="15"/>
      <c r="K33" s="15"/>
      <c r="L33" s="15">
        <f>4*1.5</f>
        <v>6</v>
      </c>
      <c r="M33" s="15"/>
      <c r="N33" s="15"/>
      <c r="O33" s="15"/>
      <c r="P33" s="15">
        <v>37.5</v>
      </c>
      <c r="Q33" s="15"/>
      <c r="R33" s="15"/>
      <c r="S33" s="15"/>
      <c r="T33" s="15"/>
      <c r="U33" s="15"/>
      <c r="V33" s="15"/>
      <c r="W33" s="15"/>
      <c r="X33" s="15"/>
      <c r="Y33" s="15">
        <f>30*1.2</f>
        <v>36</v>
      </c>
      <c r="Z33" s="38">
        <f>15*1.5</f>
        <v>22.5</v>
      </c>
      <c r="AA33" s="38"/>
      <c r="AB33" s="38"/>
      <c r="AC33" s="38"/>
      <c r="AD33" s="103">
        <f>SUM(H33:AC33)</f>
        <v>119.5</v>
      </c>
      <c r="AE33" s="104">
        <f>AD33/G33</f>
        <v>19.916666666666668</v>
      </c>
    </row>
    <row r="34" spans="1:31" x14ac:dyDescent="0.25">
      <c r="A34" s="22">
        <v>31</v>
      </c>
      <c r="B34" s="42"/>
      <c r="C34" s="82" t="s">
        <v>203</v>
      </c>
      <c r="D34" s="82" t="s">
        <v>79</v>
      </c>
      <c r="E34" s="82" t="s">
        <v>11</v>
      </c>
      <c r="F34" s="83" t="s">
        <v>26</v>
      </c>
      <c r="G34" s="15">
        <f t="shared" si="0"/>
        <v>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>
        <f>75*0.25</f>
        <v>18.75</v>
      </c>
      <c r="W34" s="15">
        <v>40</v>
      </c>
      <c r="X34" s="15"/>
      <c r="Y34" s="38">
        <f>40*1.5</f>
        <v>60</v>
      </c>
      <c r="Z34" s="38"/>
      <c r="AA34" s="38"/>
      <c r="AB34" s="38"/>
      <c r="AC34" s="38"/>
      <c r="AD34" s="103">
        <f>SUM(H34:AC34)</f>
        <v>118.75</v>
      </c>
      <c r="AE34" s="104">
        <f>AD34/G34</f>
        <v>39.583333333333336</v>
      </c>
    </row>
    <row r="35" spans="1:31" x14ac:dyDescent="0.25">
      <c r="A35" s="22">
        <v>32</v>
      </c>
      <c r="B35" s="42"/>
      <c r="C35" s="82" t="s">
        <v>144</v>
      </c>
      <c r="D35" s="82" t="s">
        <v>145</v>
      </c>
      <c r="E35" s="82" t="s">
        <v>11</v>
      </c>
      <c r="F35" s="86" t="s">
        <v>54</v>
      </c>
      <c r="G35" s="15">
        <f t="shared" si="0"/>
        <v>2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38">
        <f>40*1.5</f>
        <v>60</v>
      </c>
      <c r="Z35" s="38">
        <f>30*1.5</f>
        <v>45</v>
      </c>
      <c r="AA35" s="38"/>
      <c r="AB35" s="38"/>
      <c r="AC35" s="38"/>
      <c r="AD35" s="103">
        <f>SUM(H35:AC35)</f>
        <v>105</v>
      </c>
      <c r="AE35" s="104">
        <f>AD35/G35</f>
        <v>52.5</v>
      </c>
    </row>
    <row r="36" spans="1:31" x14ac:dyDescent="0.25">
      <c r="A36" s="22">
        <v>33</v>
      </c>
      <c r="B36" s="42"/>
      <c r="C36" s="82" t="s">
        <v>156</v>
      </c>
      <c r="D36" s="82" t="s">
        <v>41</v>
      </c>
      <c r="E36" s="82" t="s">
        <v>11</v>
      </c>
      <c r="F36" s="100" t="s">
        <v>40</v>
      </c>
      <c r="G36" s="15">
        <f t="shared" si="0"/>
        <v>9</v>
      </c>
      <c r="H36" s="15">
        <v>4.5</v>
      </c>
      <c r="I36" s="15"/>
      <c r="J36" s="15"/>
      <c r="K36" s="15"/>
      <c r="L36" s="15">
        <f>2*1.5</f>
        <v>3</v>
      </c>
      <c r="M36" s="15"/>
      <c r="N36" s="15">
        <v>3</v>
      </c>
      <c r="O36" s="15"/>
      <c r="P36" s="15">
        <v>20</v>
      </c>
      <c r="Q36" s="15"/>
      <c r="R36" s="15">
        <v>3</v>
      </c>
      <c r="S36" s="15"/>
      <c r="T36" s="15"/>
      <c r="U36" s="15"/>
      <c r="V36" s="15"/>
      <c r="W36" s="15"/>
      <c r="X36" s="15"/>
      <c r="Y36" s="38">
        <f>15*1.5</f>
        <v>22.5</v>
      </c>
      <c r="Z36" s="38">
        <f>10*1.5</f>
        <v>15</v>
      </c>
      <c r="AA36" s="38">
        <v>15</v>
      </c>
      <c r="AB36" s="38">
        <v>15</v>
      </c>
      <c r="AC36" s="38"/>
      <c r="AD36" s="103">
        <f>SUM(H36:AC36)</f>
        <v>101</v>
      </c>
      <c r="AE36" s="104">
        <f>AD36/G36</f>
        <v>11.222222222222221</v>
      </c>
    </row>
    <row r="37" spans="1:31" x14ac:dyDescent="0.25">
      <c r="A37" s="22">
        <v>34</v>
      </c>
      <c r="B37" s="42"/>
      <c r="C37" s="92" t="s">
        <v>159</v>
      </c>
      <c r="D37" s="92" t="s">
        <v>315</v>
      </c>
      <c r="E37" s="92" t="s">
        <v>66</v>
      </c>
      <c r="F37" s="93" t="s">
        <v>48</v>
      </c>
      <c r="G37" s="15">
        <f t="shared" si="0"/>
        <v>2</v>
      </c>
      <c r="H37" s="15"/>
      <c r="I37" s="15"/>
      <c r="J37" s="15"/>
      <c r="K37" s="15"/>
      <c r="L37" s="15"/>
      <c r="M37" s="15"/>
      <c r="N37" s="15"/>
      <c r="O37" s="15"/>
      <c r="P37" s="15">
        <v>52.5</v>
      </c>
      <c r="Q37" s="15"/>
      <c r="R37" s="15"/>
      <c r="S37" s="15"/>
      <c r="T37" s="15"/>
      <c r="U37" s="15"/>
      <c r="V37" s="15"/>
      <c r="W37" s="15"/>
      <c r="X37" s="15"/>
      <c r="Y37" s="15">
        <f>40*1.2</f>
        <v>48</v>
      </c>
      <c r="Z37" s="15"/>
      <c r="AA37" s="15"/>
      <c r="AB37" s="15"/>
      <c r="AC37" s="15"/>
      <c r="AD37" s="103">
        <f>SUM(H37:AC37)</f>
        <v>100.5</v>
      </c>
      <c r="AE37" s="104">
        <f>AD37/G37</f>
        <v>50.25</v>
      </c>
    </row>
    <row r="38" spans="1:31" x14ac:dyDescent="0.25">
      <c r="A38" s="22">
        <v>35</v>
      </c>
      <c r="B38" s="42"/>
      <c r="C38" s="82" t="s">
        <v>220</v>
      </c>
      <c r="D38" s="82" t="s">
        <v>135</v>
      </c>
      <c r="E38" s="82" t="s">
        <v>11</v>
      </c>
      <c r="F38" s="83" t="s">
        <v>26</v>
      </c>
      <c r="G38" s="15">
        <f t="shared" si="0"/>
        <v>2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v>40</v>
      </c>
      <c r="X38" s="15"/>
      <c r="Y38" s="38">
        <f>40*1.5</f>
        <v>60</v>
      </c>
      <c r="Z38" s="38"/>
      <c r="AA38" s="38"/>
      <c r="AB38" s="38"/>
      <c r="AC38" s="38"/>
      <c r="AD38" s="103">
        <f>SUM(H38:AC38)</f>
        <v>100</v>
      </c>
      <c r="AE38" s="104">
        <f>AD38/G38</f>
        <v>50</v>
      </c>
    </row>
    <row r="39" spans="1:31" x14ac:dyDescent="0.25">
      <c r="A39" s="22">
        <v>36</v>
      </c>
      <c r="B39" s="42"/>
      <c r="C39" s="82" t="s">
        <v>162</v>
      </c>
      <c r="D39" s="82" t="s">
        <v>163</v>
      </c>
      <c r="E39" s="82" t="s">
        <v>11</v>
      </c>
      <c r="F39" s="86" t="s">
        <v>54</v>
      </c>
      <c r="G39" s="15">
        <f t="shared" si="0"/>
        <v>2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>
        <f>40*1.2</f>
        <v>48</v>
      </c>
      <c r="Z39" s="15">
        <f>30*1.5</f>
        <v>45</v>
      </c>
      <c r="AA39" s="15"/>
      <c r="AB39" s="15"/>
      <c r="AC39" s="15"/>
      <c r="AD39" s="103">
        <f>SUM(H39:AC39)</f>
        <v>93</v>
      </c>
      <c r="AE39" s="104">
        <f>AD39/G39</f>
        <v>46.5</v>
      </c>
    </row>
    <row r="40" spans="1:31" x14ac:dyDescent="0.25">
      <c r="A40" s="22">
        <v>37</v>
      </c>
      <c r="B40" s="42"/>
      <c r="C40" s="84" t="s">
        <v>148</v>
      </c>
      <c r="D40" s="84" t="s">
        <v>301</v>
      </c>
      <c r="E40" s="84" t="s">
        <v>66</v>
      </c>
      <c r="F40" s="100" t="s">
        <v>40</v>
      </c>
      <c r="G40" s="15">
        <f t="shared" si="0"/>
        <v>8</v>
      </c>
      <c r="H40" s="15">
        <f>4.5</f>
        <v>4.5</v>
      </c>
      <c r="I40" s="15"/>
      <c r="J40" s="15"/>
      <c r="K40" s="15"/>
      <c r="L40" s="15">
        <f>2*1.5</f>
        <v>3</v>
      </c>
      <c r="M40" s="15"/>
      <c r="N40" s="15">
        <v>3</v>
      </c>
      <c r="O40" s="15"/>
      <c r="P40" s="15">
        <v>20</v>
      </c>
      <c r="Q40" s="15"/>
      <c r="R40" s="15">
        <v>3</v>
      </c>
      <c r="S40" s="15"/>
      <c r="T40" s="15"/>
      <c r="U40" s="15"/>
      <c r="V40" s="15"/>
      <c r="W40" s="15"/>
      <c r="X40" s="15"/>
      <c r="Y40" s="38">
        <f>15*1.5</f>
        <v>22.5</v>
      </c>
      <c r="Z40" s="38">
        <f>10*1.5</f>
        <v>15</v>
      </c>
      <c r="AA40" s="38">
        <v>15</v>
      </c>
      <c r="AB40" s="38"/>
      <c r="AC40" s="38"/>
      <c r="AD40" s="103">
        <f>SUM(H40:AC40)</f>
        <v>86</v>
      </c>
      <c r="AE40" s="104">
        <f>AD40/G40</f>
        <v>10.75</v>
      </c>
    </row>
    <row r="41" spans="1:31" x14ac:dyDescent="0.25">
      <c r="A41" s="22">
        <v>38</v>
      </c>
      <c r="B41" s="42"/>
      <c r="C41" s="92" t="s">
        <v>162</v>
      </c>
      <c r="D41" s="92" t="s">
        <v>298</v>
      </c>
      <c r="E41" s="92" t="s">
        <v>66</v>
      </c>
      <c r="F41" s="93" t="s">
        <v>48</v>
      </c>
      <c r="G41" s="15">
        <f t="shared" si="0"/>
        <v>2</v>
      </c>
      <c r="H41" s="15"/>
      <c r="I41" s="15">
        <v>40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f>30*1.5</f>
        <v>45</v>
      </c>
      <c r="AA41" s="15"/>
      <c r="AB41" s="15"/>
      <c r="AC41" s="15"/>
      <c r="AD41" s="103">
        <f>SUM(H41:AC41)</f>
        <v>85</v>
      </c>
      <c r="AE41" s="104">
        <f>AD41/G41</f>
        <v>42.5</v>
      </c>
    </row>
    <row r="42" spans="1:31" x14ac:dyDescent="0.25">
      <c r="A42" s="22">
        <v>39</v>
      </c>
      <c r="B42" s="42"/>
      <c r="C42" s="82" t="s">
        <v>142</v>
      </c>
      <c r="D42" s="82" t="s">
        <v>143</v>
      </c>
      <c r="E42" s="82" t="s">
        <v>11</v>
      </c>
      <c r="F42" s="89" t="s">
        <v>23</v>
      </c>
      <c r="G42" s="15">
        <f t="shared" si="0"/>
        <v>2</v>
      </c>
      <c r="H42" s="15"/>
      <c r="I42" s="15"/>
      <c r="J42" s="15"/>
      <c r="K42" s="15"/>
      <c r="L42" s="15">
        <v>22.5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38">
        <f>40*1.5</f>
        <v>60</v>
      </c>
      <c r="Z42" s="38"/>
      <c r="AA42" s="38"/>
      <c r="AB42" s="38"/>
      <c r="AC42" s="38"/>
      <c r="AD42" s="103">
        <f>SUM(H42:AC42)</f>
        <v>82.5</v>
      </c>
      <c r="AE42" s="104">
        <f>AD42/G42</f>
        <v>41.25</v>
      </c>
    </row>
    <row r="43" spans="1:31" x14ac:dyDescent="0.25">
      <c r="A43" s="22">
        <v>40</v>
      </c>
      <c r="B43" s="42"/>
      <c r="C43" s="82" t="s">
        <v>153</v>
      </c>
      <c r="D43" s="82" t="s">
        <v>109</v>
      </c>
      <c r="E43" s="82" t="s">
        <v>11</v>
      </c>
      <c r="F43" s="98" t="s">
        <v>71</v>
      </c>
      <c r="G43" s="15">
        <f t="shared" si="0"/>
        <v>2</v>
      </c>
      <c r="H43" s="15"/>
      <c r="I43" s="15"/>
      <c r="J43" s="15"/>
      <c r="K43" s="15"/>
      <c r="L43" s="15"/>
      <c r="M43" s="15"/>
      <c r="N43" s="15"/>
      <c r="O43" s="15"/>
      <c r="P43" s="15">
        <v>37.5</v>
      </c>
      <c r="Q43" s="15"/>
      <c r="R43" s="15"/>
      <c r="S43" s="15"/>
      <c r="T43" s="15"/>
      <c r="U43" s="15"/>
      <c r="V43" s="15"/>
      <c r="W43" s="15"/>
      <c r="X43" s="15"/>
      <c r="Y43" s="15">
        <f>30*1.2</f>
        <v>36</v>
      </c>
      <c r="Z43" s="15"/>
      <c r="AA43" s="15"/>
      <c r="AB43" s="15"/>
      <c r="AC43" s="15"/>
      <c r="AD43" s="103">
        <f>SUM(H43:AC43)</f>
        <v>73.5</v>
      </c>
      <c r="AE43" s="104">
        <f>AD43/G43</f>
        <v>36.75</v>
      </c>
    </row>
    <row r="44" spans="1:31" x14ac:dyDescent="0.25">
      <c r="A44" s="22">
        <v>41</v>
      </c>
      <c r="B44" s="42"/>
      <c r="C44" s="82" t="s">
        <v>246</v>
      </c>
      <c r="D44" s="82" t="s">
        <v>285</v>
      </c>
      <c r="E44" s="99" t="s">
        <v>11</v>
      </c>
      <c r="F44" s="98" t="s">
        <v>30</v>
      </c>
      <c r="G44" s="15">
        <f t="shared" si="0"/>
        <v>4</v>
      </c>
      <c r="H44" s="15"/>
      <c r="I44" s="15">
        <v>10</v>
      </c>
      <c r="J44" s="15"/>
      <c r="K44" s="15"/>
      <c r="L44" s="15">
        <f>4*1.5</f>
        <v>6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f>20*1.5</f>
        <v>30</v>
      </c>
      <c r="Z44" s="38">
        <f>15*1.5</f>
        <v>22.5</v>
      </c>
      <c r="AA44" s="38"/>
      <c r="AB44" s="38"/>
      <c r="AC44" s="38"/>
      <c r="AD44" s="103">
        <f>SUM(H44:AC44)</f>
        <v>68.5</v>
      </c>
      <c r="AE44" s="104">
        <f>AD44/G44</f>
        <v>17.125</v>
      </c>
    </row>
    <row r="45" spans="1:31" x14ac:dyDescent="0.25">
      <c r="A45" s="22">
        <v>42</v>
      </c>
      <c r="B45" s="42"/>
      <c r="C45" s="82" t="s">
        <v>202</v>
      </c>
      <c r="D45" s="82" t="s">
        <v>273</v>
      </c>
      <c r="E45" s="82" t="s">
        <v>11</v>
      </c>
      <c r="F45" s="86" t="s">
        <v>54</v>
      </c>
      <c r="G45" s="15">
        <f t="shared" si="0"/>
        <v>3</v>
      </c>
      <c r="H45" s="15">
        <f>15*1.5</f>
        <v>22.5</v>
      </c>
      <c r="I45" s="15"/>
      <c r="J45" s="15">
        <v>22.5</v>
      </c>
      <c r="K45" s="15"/>
      <c r="L45" s="15">
        <v>22.5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03">
        <f>SUM(H45:AC45)</f>
        <v>67.5</v>
      </c>
      <c r="AE45" s="104">
        <f>AD45/G45</f>
        <v>22.5</v>
      </c>
    </row>
    <row r="46" spans="1:31" x14ac:dyDescent="0.25">
      <c r="A46" s="22">
        <v>43</v>
      </c>
      <c r="B46" s="42"/>
      <c r="C46" s="82" t="s">
        <v>231</v>
      </c>
      <c r="D46" s="82" t="s">
        <v>67</v>
      </c>
      <c r="E46" s="82" t="s">
        <v>11</v>
      </c>
      <c r="F46" s="100" t="s">
        <v>40</v>
      </c>
      <c r="G46" s="15">
        <f t="shared" si="0"/>
        <v>4</v>
      </c>
      <c r="H46" s="15"/>
      <c r="I46" s="15"/>
      <c r="J46" s="15"/>
      <c r="K46" s="15"/>
      <c r="L46" s="15">
        <f>2*1.5</f>
        <v>3</v>
      </c>
      <c r="M46" s="15"/>
      <c r="N46" s="15"/>
      <c r="O46" s="15"/>
      <c r="P46" s="15">
        <f>20*1.2</f>
        <v>24</v>
      </c>
      <c r="Q46" s="15"/>
      <c r="R46" s="15"/>
      <c r="S46" s="15"/>
      <c r="T46" s="15"/>
      <c r="U46" s="15"/>
      <c r="V46" s="15"/>
      <c r="W46" s="15"/>
      <c r="X46" s="15"/>
      <c r="Y46" s="38">
        <f>15*1.5</f>
        <v>22.5</v>
      </c>
      <c r="Z46" s="38">
        <f>10*1.5</f>
        <v>15</v>
      </c>
      <c r="AA46" s="38"/>
      <c r="AB46" s="38"/>
      <c r="AC46" s="38"/>
      <c r="AD46" s="103">
        <f>SUM(H46:AC46)</f>
        <v>64.5</v>
      </c>
      <c r="AE46" s="104">
        <f>AD46/G46</f>
        <v>16.125</v>
      </c>
    </row>
    <row r="47" spans="1:31" x14ac:dyDescent="0.25">
      <c r="A47" s="22">
        <v>44</v>
      </c>
      <c r="B47" s="42"/>
      <c r="C47" s="82" t="s">
        <v>253</v>
      </c>
      <c r="D47" s="82" t="s">
        <v>112</v>
      </c>
      <c r="E47" s="82" t="s">
        <v>11</v>
      </c>
      <c r="F47" s="83" t="s">
        <v>26</v>
      </c>
      <c r="G47" s="15">
        <f t="shared" si="0"/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38">
        <f>40*1.5</f>
        <v>60</v>
      </c>
      <c r="Z47" s="38"/>
      <c r="AA47" s="38"/>
      <c r="AB47" s="38"/>
      <c r="AC47" s="38"/>
      <c r="AD47" s="103">
        <f>SUM(H47:AC47)</f>
        <v>60</v>
      </c>
      <c r="AE47" s="104">
        <f>AD47/G47</f>
        <v>60</v>
      </c>
    </row>
    <row r="48" spans="1:31" x14ac:dyDescent="0.25">
      <c r="A48" s="22">
        <v>45</v>
      </c>
      <c r="B48" s="42"/>
      <c r="C48" s="82" t="s">
        <v>263</v>
      </c>
      <c r="D48" s="82" t="s">
        <v>137</v>
      </c>
      <c r="E48" s="82" t="s">
        <v>11</v>
      </c>
      <c r="F48" s="89" t="s">
        <v>20</v>
      </c>
      <c r="G48" s="15">
        <f t="shared" si="0"/>
        <v>1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38">
        <f>40*1.5</f>
        <v>60</v>
      </c>
      <c r="Z48" s="38"/>
      <c r="AA48" s="38"/>
      <c r="AB48" s="38"/>
      <c r="AC48" s="38"/>
      <c r="AD48" s="103">
        <f>SUM(H48:AC48)</f>
        <v>60</v>
      </c>
      <c r="AE48" s="104">
        <f>AD48/G48</f>
        <v>60</v>
      </c>
    </row>
    <row r="49" spans="1:31" x14ac:dyDescent="0.25">
      <c r="A49" s="22">
        <v>46</v>
      </c>
      <c r="B49" s="42"/>
      <c r="C49" s="82" t="s">
        <v>138</v>
      </c>
      <c r="D49" s="82" t="s">
        <v>139</v>
      </c>
      <c r="E49" s="82" t="s">
        <v>11</v>
      </c>
      <c r="F49" s="89" t="s">
        <v>20</v>
      </c>
      <c r="G49" s="15">
        <f t="shared" si="0"/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38">
        <f>40*1.5</f>
        <v>60</v>
      </c>
      <c r="Z49" s="38"/>
      <c r="AA49" s="38"/>
      <c r="AB49" s="38"/>
      <c r="AC49" s="38"/>
      <c r="AD49" s="103">
        <f>SUM(H49:AC49)</f>
        <v>60</v>
      </c>
      <c r="AE49" s="104">
        <f>AD49/G49</f>
        <v>60</v>
      </c>
    </row>
    <row r="50" spans="1:31" x14ac:dyDescent="0.25">
      <c r="A50" s="22">
        <v>47</v>
      </c>
      <c r="B50" s="42"/>
      <c r="C50" s="82" t="s">
        <v>140</v>
      </c>
      <c r="D50" s="82" t="s">
        <v>141</v>
      </c>
      <c r="E50" s="82" t="s">
        <v>11</v>
      </c>
      <c r="F50" s="83" t="s">
        <v>99</v>
      </c>
      <c r="G50" s="15">
        <f t="shared" si="0"/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38">
        <f>40*1.5</f>
        <v>60</v>
      </c>
      <c r="Z50" s="38"/>
      <c r="AA50" s="38"/>
      <c r="AB50" s="38"/>
      <c r="AC50" s="38"/>
      <c r="AD50" s="103">
        <f>SUM(H50:AC50)</f>
        <v>60</v>
      </c>
      <c r="AE50" s="104">
        <f>AD50/G50</f>
        <v>60</v>
      </c>
    </row>
    <row r="51" spans="1:31" x14ac:dyDescent="0.25">
      <c r="A51" s="22">
        <v>48</v>
      </c>
      <c r="B51" s="42"/>
      <c r="C51" s="92" t="s">
        <v>341</v>
      </c>
      <c r="D51" s="92" t="s">
        <v>298</v>
      </c>
      <c r="E51" s="92" t="s">
        <v>66</v>
      </c>
      <c r="F51" s="89" t="s">
        <v>23</v>
      </c>
      <c r="G51" s="15">
        <f t="shared" si="0"/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>
        <f>40*1.2</f>
        <v>48</v>
      </c>
      <c r="AD51" s="103">
        <f>SUM(H51:AC51)</f>
        <v>48</v>
      </c>
      <c r="AE51" s="107"/>
    </row>
    <row r="52" spans="1:31" x14ac:dyDescent="0.25">
      <c r="A52" s="22">
        <v>49</v>
      </c>
      <c r="B52" s="42"/>
      <c r="C52" s="82" t="s">
        <v>160</v>
      </c>
      <c r="D52" s="82" t="s">
        <v>110</v>
      </c>
      <c r="E52" s="82" t="s">
        <v>11</v>
      </c>
      <c r="F52" s="100" t="s">
        <v>40</v>
      </c>
      <c r="G52" s="15">
        <f t="shared" si="0"/>
        <v>2</v>
      </c>
      <c r="H52" s="15"/>
      <c r="I52" s="15"/>
      <c r="J52" s="15"/>
      <c r="K52" s="15"/>
      <c r="L52" s="15"/>
      <c r="M52" s="15"/>
      <c r="N52" s="15"/>
      <c r="O52" s="15"/>
      <c r="P52" s="15">
        <v>20</v>
      </c>
      <c r="Q52" s="15"/>
      <c r="R52" s="15"/>
      <c r="S52" s="15"/>
      <c r="T52" s="15"/>
      <c r="U52" s="15"/>
      <c r="V52" s="15"/>
      <c r="W52" s="15"/>
      <c r="X52" s="15"/>
      <c r="Y52" s="15">
        <f>15*1.5</f>
        <v>22.5</v>
      </c>
      <c r="Z52" s="15"/>
      <c r="AA52" s="15"/>
      <c r="AB52" s="15"/>
      <c r="AC52" s="15"/>
      <c r="AD52" s="103">
        <f>SUM(H52:AC52)</f>
        <v>42.5</v>
      </c>
      <c r="AE52" s="104">
        <f>AD52/G52</f>
        <v>21.25</v>
      </c>
    </row>
    <row r="53" spans="1:31" x14ac:dyDescent="0.25">
      <c r="A53" s="22">
        <v>50</v>
      </c>
      <c r="B53" s="42"/>
      <c r="C53" s="82" t="s">
        <v>160</v>
      </c>
      <c r="D53" s="82" t="s">
        <v>111</v>
      </c>
      <c r="E53" s="82" t="s">
        <v>11</v>
      </c>
      <c r="F53" s="100" t="s">
        <v>40</v>
      </c>
      <c r="G53" s="15">
        <f t="shared" si="0"/>
        <v>2</v>
      </c>
      <c r="H53" s="15"/>
      <c r="I53" s="15"/>
      <c r="J53" s="15"/>
      <c r="K53" s="15"/>
      <c r="L53" s="15"/>
      <c r="M53" s="15"/>
      <c r="N53" s="15"/>
      <c r="O53" s="15"/>
      <c r="P53" s="15">
        <v>20</v>
      </c>
      <c r="Q53" s="15"/>
      <c r="R53" s="15"/>
      <c r="S53" s="15"/>
      <c r="T53" s="15"/>
      <c r="U53" s="15"/>
      <c r="V53" s="15"/>
      <c r="W53" s="15"/>
      <c r="X53" s="15"/>
      <c r="Y53" s="15">
        <f>15*1.5</f>
        <v>22.5</v>
      </c>
      <c r="Z53" s="15"/>
      <c r="AA53" s="15"/>
      <c r="AB53" s="15"/>
      <c r="AC53" s="15"/>
      <c r="AD53" s="103">
        <f>SUM(H53:AC53)</f>
        <v>42.5</v>
      </c>
      <c r="AE53" s="104">
        <f>AD53/G53</f>
        <v>21.25</v>
      </c>
    </row>
    <row r="54" spans="1:31" x14ac:dyDescent="0.25">
      <c r="A54" s="22">
        <v>51</v>
      </c>
      <c r="B54" s="42"/>
      <c r="C54" s="95" t="s">
        <v>188</v>
      </c>
      <c r="D54" s="95" t="s">
        <v>43</v>
      </c>
      <c r="E54" s="95" t="s">
        <v>11</v>
      </c>
      <c r="F54" s="83" t="s">
        <v>39</v>
      </c>
      <c r="G54" s="15">
        <f t="shared" si="0"/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>
        <v>40</v>
      </c>
      <c r="X54" s="15"/>
      <c r="Y54" s="15"/>
      <c r="Z54" s="15"/>
      <c r="AA54" s="15"/>
      <c r="AB54" s="15"/>
      <c r="AC54" s="15"/>
      <c r="AD54" s="103">
        <f>SUM(H54:AC54)</f>
        <v>40</v>
      </c>
      <c r="AE54" s="104">
        <f>AD54/G54</f>
        <v>40</v>
      </c>
    </row>
    <row r="55" spans="1:31" x14ac:dyDescent="0.25">
      <c r="A55" s="22">
        <v>52</v>
      </c>
      <c r="B55" s="42"/>
      <c r="C55" s="84" t="s">
        <v>200</v>
      </c>
      <c r="D55" s="84" t="s">
        <v>46</v>
      </c>
      <c r="E55" s="84" t="s">
        <v>66</v>
      </c>
      <c r="F55" s="83" t="s">
        <v>39</v>
      </c>
      <c r="G55" s="15">
        <f t="shared" si="0"/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>
        <v>40</v>
      </c>
      <c r="X55" s="15"/>
      <c r="Y55" s="15"/>
      <c r="Z55" s="15"/>
      <c r="AA55" s="15"/>
      <c r="AB55" s="15"/>
      <c r="AC55" s="15"/>
      <c r="AD55" s="103">
        <f>SUM(H55:AC55)</f>
        <v>40</v>
      </c>
      <c r="AE55" s="104">
        <f>AD55/G55</f>
        <v>40</v>
      </c>
    </row>
    <row r="56" spans="1:31" x14ac:dyDescent="0.25">
      <c r="A56" s="22">
        <v>53</v>
      </c>
      <c r="B56" s="42"/>
      <c r="C56" s="92" t="s">
        <v>212</v>
      </c>
      <c r="D56" s="92" t="s">
        <v>298</v>
      </c>
      <c r="E56" s="82" t="s">
        <v>66</v>
      </c>
      <c r="F56" s="89" t="s">
        <v>23</v>
      </c>
      <c r="G56" s="15">
        <f t="shared" si="0"/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>
        <v>40</v>
      </c>
      <c r="X56" s="15"/>
      <c r="Y56" s="15"/>
      <c r="Z56" s="15"/>
      <c r="AA56" s="15"/>
      <c r="AB56" s="15"/>
      <c r="AC56" s="15"/>
      <c r="AD56" s="103">
        <f>SUM(H56:AC56)</f>
        <v>40</v>
      </c>
      <c r="AE56" s="104">
        <f>AD56/G56</f>
        <v>40</v>
      </c>
    </row>
    <row r="57" spans="1:31" x14ac:dyDescent="0.25">
      <c r="A57" s="22">
        <v>54</v>
      </c>
      <c r="B57" s="42"/>
      <c r="C57" s="97" t="s">
        <v>213</v>
      </c>
      <c r="D57" s="97" t="s">
        <v>51</v>
      </c>
      <c r="E57" s="82" t="s">
        <v>11</v>
      </c>
      <c r="F57" s="83" t="s">
        <v>26</v>
      </c>
      <c r="G57" s="15">
        <f t="shared" si="0"/>
        <v>1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>
        <v>40</v>
      </c>
      <c r="X57" s="15"/>
      <c r="Y57" s="15"/>
      <c r="Z57" s="15"/>
      <c r="AA57" s="15"/>
      <c r="AB57" s="15"/>
      <c r="AC57" s="15"/>
      <c r="AD57" s="103">
        <f>SUM(H57:AC57)</f>
        <v>40</v>
      </c>
      <c r="AE57" s="104">
        <f>AD57/G57</f>
        <v>40</v>
      </c>
    </row>
    <row r="58" spans="1:31" x14ac:dyDescent="0.25">
      <c r="A58" s="22">
        <v>55</v>
      </c>
      <c r="B58" s="42"/>
      <c r="C58" s="92" t="s">
        <v>221</v>
      </c>
      <c r="D58" s="92" t="s">
        <v>136</v>
      </c>
      <c r="E58" s="92" t="s">
        <v>66</v>
      </c>
      <c r="F58" s="83" t="s">
        <v>26</v>
      </c>
      <c r="G58" s="15">
        <f t="shared" si="0"/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>
        <v>40</v>
      </c>
      <c r="X58" s="15"/>
      <c r="Y58" s="15"/>
      <c r="Z58" s="15"/>
      <c r="AA58" s="15"/>
      <c r="AB58" s="15"/>
      <c r="AC58" s="15"/>
      <c r="AD58" s="103">
        <f>SUM(H58:AC58)</f>
        <v>40</v>
      </c>
      <c r="AE58" s="104">
        <f>AD58/G58</f>
        <v>40</v>
      </c>
    </row>
    <row r="59" spans="1:31" x14ac:dyDescent="0.25">
      <c r="A59" s="22">
        <v>56</v>
      </c>
      <c r="B59" s="42"/>
      <c r="C59" s="82" t="s">
        <v>222</v>
      </c>
      <c r="D59" s="82" t="s">
        <v>300</v>
      </c>
      <c r="E59" s="99" t="s">
        <v>11</v>
      </c>
      <c r="F59" s="86" t="s">
        <v>54</v>
      </c>
      <c r="G59" s="15">
        <f t="shared" si="0"/>
        <v>1</v>
      </c>
      <c r="H59" s="15"/>
      <c r="I59" s="15">
        <v>40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03">
        <f>SUM(H59:AC59)</f>
        <v>40</v>
      </c>
      <c r="AE59" s="104">
        <f>AD59/G59</f>
        <v>40</v>
      </c>
    </row>
    <row r="60" spans="1:31" x14ac:dyDescent="0.25">
      <c r="A60" s="22">
        <v>57</v>
      </c>
      <c r="B60" s="42"/>
      <c r="C60" s="92" t="s">
        <v>223</v>
      </c>
      <c r="D60" s="92" t="s">
        <v>158</v>
      </c>
      <c r="E60" s="92" t="s">
        <v>66</v>
      </c>
      <c r="F60" s="93" t="s">
        <v>48</v>
      </c>
      <c r="G60" s="15">
        <f t="shared" si="0"/>
        <v>1</v>
      </c>
      <c r="H60" s="15"/>
      <c r="I60" s="15">
        <v>40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03">
        <f>SUM(H60:AC60)</f>
        <v>40</v>
      </c>
      <c r="AE60" s="104">
        <f>AD60/G60</f>
        <v>40</v>
      </c>
    </row>
    <row r="61" spans="1:31" x14ac:dyDescent="0.25">
      <c r="A61" s="22">
        <v>58</v>
      </c>
      <c r="B61" s="42"/>
      <c r="C61" s="92" t="s">
        <v>295</v>
      </c>
      <c r="D61" s="92" t="s">
        <v>68</v>
      </c>
      <c r="E61" s="92" t="s">
        <v>66</v>
      </c>
      <c r="F61" s="86" t="s">
        <v>24</v>
      </c>
      <c r="G61" s="15">
        <f t="shared" si="0"/>
        <v>1</v>
      </c>
      <c r="H61" s="15"/>
      <c r="I61" s="15">
        <v>40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03">
        <f>SUM(H61:AC61)</f>
        <v>40</v>
      </c>
      <c r="AE61" s="104">
        <f>AD61/G61</f>
        <v>40</v>
      </c>
    </row>
    <row r="62" spans="1:31" x14ac:dyDescent="0.25">
      <c r="A62" s="22">
        <v>59</v>
      </c>
      <c r="B62" s="42"/>
      <c r="C62" s="82" t="s">
        <v>146</v>
      </c>
      <c r="D62" s="82" t="s">
        <v>147</v>
      </c>
      <c r="E62" s="82" t="s">
        <v>11</v>
      </c>
      <c r="F62" s="86" t="s">
        <v>54</v>
      </c>
      <c r="G62" s="15">
        <f t="shared" si="0"/>
        <v>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>
        <f>25*1.5</f>
        <v>37.5</v>
      </c>
      <c r="AA62" s="15"/>
      <c r="AB62" s="15"/>
      <c r="AC62" s="15"/>
      <c r="AD62" s="103">
        <f>SUM(H62:AC62)</f>
        <v>37.5</v>
      </c>
      <c r="AE62" s="104">
        <f>AD62/G62</f>
        <v>37.5</v>
      </c>
    </row>
    <row r="63" spans="1:31" x14ac:dyDescent="0.25">
      <c r="A63" s="22">
        <v>60</v>
      </c>
      <c r="B63" s="42"/>
      <c r="C63" s="82" t="s">
        <v>324</v>
      </c>
      <c r="D63" s="82" t="s">
        <v>325</v>
      </c>
      <c r="E63" s="82" t="s">
        <v>11</v>
      </c>
      <c r="F63" s="83" t="s">
        <v>99</v>
      </c>
      <c r="G63" s="15">
        <f t="shared" si="0"/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>
        <f>25*1.5</f>
        <v>37.5</v>
      </c>
      <c r="AA63" s="15"/>
      <c r="AB63" s="15"/>
      <c r="AC63" s="15"/>
      <c r="AD63" s="103">
        <f>SUM(H63:AC63)</f>
        <v>37.5</v>
      </c>
      <c r="AE63" s="104">
        <f>AD63/G63</f>
        <v>37.5</v>
      </c>
    </row>
    <row r="64" spans="1:31" x14ac:dyDescent="0.25">
      <c r="A64" s="22">
        <v>61</v>
      </c>
      <c r="B64" s="42"/>
      <c r="C64" s="94" t="s">
        <v>168</v>
      </c>
      <c r="D64" s="84" t="s">
        <v>96</v>
      </c>
      <c r="E64" s="84" t="s">
        <v>66</v>
      </c>
      <c r="F64" s="96" t="s">
        <v>25</v>
      </c>
      <c r="G64" s="15">
        <f t="shared" si="0"/>
        <v>2</v>
      </c>
      <c r="H64" s="28"/>
      <c r="I64" s="46">
        <v>10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38">
        <f>15*1.5</f>
        <v>22.5</v>
      </c>
      <c r="AA64" s="38"/>
      <c r="AB64" s="38"/>
      <c r="AC64" s="38"/>
      <c r="AD64" s="103">
        <f>SUM(H64:AC64)</f>
        <v>32.5</v>
      </c>
      <c r="AE64" s="104">
        <f>AD64/G64</f>
        <v>16.25</v>
      </c>
    </row>
    <row r="65" spans="1:31" x14ac:dyDescent="0.25">
      <c r="A65" s="22">
        <v>62</v>
      </c>
      <c r="B65" s="42"/>
      <c r="C65" s="82" t="s">
        <v>234</v>
      </c>
      <c r="D65" s="82" t="s">
        <v>278</v>
      </c>
      <c r="E65" s="99" t="s">
        <v>11</v>
      </c>
      <c r="F65" s="96" t="s">
        <v>25</v>
      </c>
      <c r="G65" s="15">
        <f t="shared" si="0"/>
        <v>2</v>
      </c>
      <c r="H65" s="15"/>
      <c r="I65" s="15">
        <v>10</v>
      </c>
      <c r="J65" s="15"/>
      <c r="K65" s="15"/>
      <c r="L65" s="15"/>
      <c r="M65" s="15"/>
      <c r="N65" s="15"/>
      <c r="O65" s="15">
        <v>15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03">
        <f>SUM(H65:AC65)</f>
        <v>25</v>
      </c>
      <c r="AE65" s="104">
        <f>AD65/G65</f>
        <v>12.5</v>
      </c>
    </row>
    <row r="66" spans="1:31" x14ac:dyDescent="0.25">
      <c r="A66" s="22">
        <v>63</v>
      </c>
      <c r="B66" s="42"/>
      <c r="C66" s="82" t="s">
        <v>169</v>
      </c>
      <c r="D66" s="82" t="s">
        <v>279</v>
      </c>
      <c r="E66" s="82" t="s">
        <v>11</v>
      </c>
      <c r="F66" s="96" t="s">
        <v>25</v>
      </c>
      <c r="G66" s="15">
        <f t="shared" si="0"/>
        <v>3</v>
      </c>
      <c r="H66" s="15">
        <v>7.5</v>
      </c>
      <c r="I66" s="15">
        <v>10</v>
      </c>
      <c r="J66" s="15"/>
      <c r="K66" s="15"/>
      <c r="L66" s="15">
        <f>4*1.5</f>
        <v>6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03">
        <f>SUM(H66:AC66)</f>
        <v>23.5</v>
      </c>
      <c r="AE66" s="104">
        <f>AD66/G66</f>
        <v>7.833333333333333</v>
      </c>
    </row>
    <row r="67" spans="1:31" x14ac:dyDescent="0.25">
      <c r="A67" s="22">
        <v>64</v>
      </c>
      <c r="B67" s="42"/>
      <c r="C67" s="82" t="s">
        <v>295</v>
      </c>
      <c r="D67" s="82" t="s">
        <v>33</v>
      </c>
      <c r="E67" s="82" t="s">
        <v>11</v>
      </c>
      <c r="F67" s="89" t="s">
        <v>20</v>
      </c>
      <c r="G67" s="15">
        <f t="shared" si="0"/>
        <v>1</v>
      </c>
      <c r="H67" s="15"/>
      <c r="I67" s="15"/>
      <c r="J67" s="15"/>
      <c r="K67" s="15"/>
      <c r="L67" s="15">
        <v>22.5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03">
        <f>SUM(H67:AC67)</f>
        <v>22.5</v>
      </c>
      <c r="AE67" s="104">
        <f>AD67/G67</f>
        <v>22.5</v>
      </c>
    </row>
    <row r="68" spans="1:31" x14ac:dyDescent="0.25">
      <c r="A68" s="22">
        <v>65</v>
      </c>
      <c r="B68" s="42"/>
      <c r="C68" s="82" t="s">
        <v>189</v>
      </c>
      <c r="D68" s="82" t="s">
        <v>42</v>
      </c>
      <c r="E68" s="82" t="s">
        <v>11</v>
      </c>
      <c r="F68" s="89" t="s">
        <v>20</v>
      </c>
      <c r="G68" s="15">
        <f t="shared" si="0"/>
        <v>1</v>
      </c>
      <c r="H68" s="15">
        <v>22.5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03">
        <f>SUM(H68:AC68)</f>
        <v>22.5</v>
      </c>
      <c r="AE68" s="104">
        <f>AD68/G68</f>
        <v>22.5</v>
      </c>
    </row>
    <row r="69" spans="1:31" x14ac:dyDescent="0.25">
      <c r="A69" s="22">
        <v>66</v>
      </c>
      <c r="B69" s="42"/>
      <c r="C69" s="82" t="s">
        <v>198</v>
      </c>
      <c r="D69" s="82" t="s">
        <v>38</v>
      </c>
      <c r="E69" s="82" t="s">
        <v>11</v>
      </c>
      <c r="F69" s="83" t="s">
        <v>39</v>
      </c>
      <c r="G69" s="15">
        <f t="shared" ref="G69:G132" si="1">COUNT(H69:AC69)</f>
        <v>1</v>
      </c>
      <c r="H69" s="15"/>
      <c r="I69" s="15"/>
      <c r="J69" s="15"/>
      <c r="K69" s="15"/>
      <c r="L69" s="15">
        <v>22.5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03">
        <f>SUM(H69:AC69)</f>
        <v>22.5</v>
      </c>
      <c r="AE69" s="104">
        <f>AD69/G69</f>
        <v>22.5</v>
      </c>
    </row>
    <row r="70" spans="1:31" x14ac:dyDescent="0.25">
      <c r="A70" s="22">
        <v>67</v>
      </c>
      <c r="B70" s="42"/>
      <c r="C70" s="82" t="s">
        <v>238</v>
      </c>
      <c r="D70" s="82" t="s">
        <v>86</v>
      </c>
      <c r="E70" s="82" t="s">
        <v>11</v>
      </c>
      <c r="F70" s="89" t="s">
        <v>23</v>
      </c>
      <c r="G70" s="15">
        <f t="shared" si="1"/>
        <v>1</v>
      </c>
      <c r="H70" s="15"/>
      <c r="I70" s="15"/>
      <c r="J70" s="15"/>
      <c r="K70" s="15"/>
      <c r="L70" s="15">
        <v>22.5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03">
        <f>SUM(H70:AC70)</f>
        <v>22.5</v>
      </c>
      <c r="AE70" s="104">
        <f>AD70/G70</f>
        <v>22.5</v>
      </c>
    </row>
    <row r="71" spans="1:31" x14ac:dyDescent="0.25">
      <c r="A71" s="22">
        <v>68</v>
      </c>
      <c r="B71" s="42"/>
      <c r="C71" s="82" t="s">
        <v>169</v>
      </c>
      <c r="D71" s="82" t="s">
        <v>286</v>
      </c>
      <c r="E71" s="82" t="s">
        <v>11</v>
      </c>
      <c r="F71" s="98" t="s">
        <v>30</v>
      </c>
      <c r="G71" s="15">
        <f t="shared" si="1"/>
        <v>2</v>
      </c>
      <c r="H71" s="15">
        <v>7.5</v>
      </c>
      <c r="I71" s="15"/>
      <c r="J71" s="15"/>
      <c r="K71" s="15"/>
      <c r="L71" s="15">
        <f>4*1.5</f>
        <v>6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03">
        <f>SUM(H71:AC71)</f>
        <v>13.5</v>
      </c>
      <c r="AE71" s="104">
        <f>AD71/G71</f>
        <v>6.75</v>
      </c>
    </row>
    <row r="72" spans="1:31" x14ac:dyDescent="0.25">
      <c r="A72" s="22">
        <v>69</v>
      </c>
      <c r="B72" s="42"/>
      <c r="C72" s="82" t="s">
        <v>261</v>
      </c>
      <c r="D72" s="82" t="s">
        <v>293</v>
      </c>
      <c r="E72" s="82" t="s">
        <v>11</v>
      </c>
      <c r="F72" s="98" t="s">
        <v>30</v>
      </c>
      <c r="G72" s="15">
        <f t="shared" si="1"/>
        <v>1</v>
      </c>
      <c r="H72" s="15"/>
      <c r="I72" s="15"/>
      <c r="J72" s="15"/>
      <c r="K72" s="15"/>
      <c r="L72" s="15">
        <f>4*1.5</f>
        <v>6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03">
        <f>SUM(H72:AC72)</f>
        <v>6</v>
      </c>
      <c r="AE72" s="104">
        <f>AD72/G72</f>
        <v>6</v>
      </c>
    </row>
    <row r="73" spans="1:31" x14ac:dyDescent="0.25">
      <c r="A73" s="22">
        <v>70</v>
      </c>
      <c r="B73" s="42"/>
      <c r="C73" s="82" t="s">
        <v>178</v>
      </c>
      <c r="D73" s="82" t="s">
        <v>60</v>
      </c>
      <c r="E73" s="82" t="s">
        <v>11</v>
      </c>
      <c r="F73" s="83" t="s">
        <v>26</v>
      </c>
      <c r="G73" s="15">
        <f t="shared" si="1"/>
        <v>0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03">
        <f>SUM(H73:AC73)</f>
        <v>0</v>
      </c>
      <c r="AE73" s="104" t="e">
        <f>AD73/G73</f>
        <v>#DIV/0!</v>
      </c>
    </row>
    <row r="74" spans="1:31" x14ac:dyDescent="0.25">
      <c r="A74" s="22">
        <v>71</v>
      </c>
      <c r="B74" s="42"/>
      <c r="C74" s="82" t="s">
        <v>176</v>
      </c>
      <c r="D74" s="82" t="s">
        <v>29</v>
      </c>
      <c r="E74" s="82" t="s">
        <v>11</v>
      </c>
      <c r="F74" s="83" t="s">
        <v>26</v>
      </c>
      <c r="G74" s="15">
        <f t="shared" si="1"/>
        <v>0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03">
        <f>SUM(H74:AC74)</f>
        <v>0</v>
      </c>
      <c r="AE74" s="104" t="e">
        <f>AD74/G74</f>
        <v>#DIV/0!</v>
      </c>
    </row>
    <row r="75" spans="1:31" x14ac:dyDescent="0.25">
      <c r="A75" s="22">
        <v>72</v>
      </c>
      <c r="B75" s="42"/>
      <c r="C75" s="82" t="s">
        <v>177</v>
      </c>
      <c r="D75" s="82" t="s">
        <v>63</v>
      </c>
      <c r="E75" s="82" t="s">
        <v>11</v>
      </c>
      <c r="F75" s="83" t="s">
        <v>26</v>
      </c>
      <c r="G75" s="15">
        <f t="shared" si="1"/>
        <v>0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03">
        <f>SUM(H75:AC75)</f>
        <v>0</v>
      </c>
      <c r="AE75" s="104" t="e">
        <f>AD75/G75</f>
        <v>#DIV/0!</v>
      </c>
    </row>
    <row r="76" spans="1:31" x14ac:dyDescent="0.25">
      <c r="A76" s="22">
        <v>73</v>
      </c>
      <c r="B76" s="42"/>
      <c r="C76" s="82" t="s">
        <v>179</v>
      </c>
      <c r="D76" s="82" t="s">
        <v>267</v>
      </c>
      <c r="E76" s="82" t="s">
        <v>11</v>
      </c>
      <c r="F76" s="83" t="s">
        <v>26</v>
      </c>
      <c r="G76" s="15">
        <f t="shared" si="1"/>
        <v>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03">
        <f>SUM(H76:AC76)</f>
        <v>0</v>
      </c>
      <c r="AE76" s="104" t="e">
        <f>AD76/G76</f>
        <v>#DIV/0!</v>
      </c>
    </row>
    <row r="77" spans="1:31" x14ac:dyDescent="0.25">
      <c r="A77" s="22">
        <v>74</v>
      </c>
      <c r="B77" s="42"/>
      <c r="C77" s="82" t="s">
        <v>185</v>
      </c>
      <c r="D77" s="82" t="s">
        <v>268</v>
      </c>
      <c r="E77" s="82" t="s">
        <v>11</v>
      </c>
      <c r="F77" s="83" t="s">
        <v>26</v>
      </c>
      <c r="G77" s="15">
        <f t="shared" si="1"/>
        <v>0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03">
        <f>SUM(H77:AC77)</f>
        <v>0</v>
      </c>
      <c r="AE77" s="104" t="e">
        <f>AD77/G77</f>
        <v>#DIV/0!</v>
      </c>
    </row>
    <row r="78" spans="1:31" x14ac:dyDescent="0.25">
      <c r="A78" s="22">
        <v>75</v>
      </c>
      <c r="B78" s="42"/>
      <c r="C78" s="94" t="s">
        <v>167</v>
      </c>
      <c r="D78" s="84" t="s">
        <v>22</v>
      </c>
      <c r="E78" s="84" t="s">
        <v>66</v>
      </c>
      <c r="F78" s="83" t="s">
        <v>26</v>
      </c>
      <c r="G78" s="15">
        <f t="shared" si="1"/>
        <v>0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03">
        <f>SUM(H78:AC78)</f>
        <v>0</v>
      </c>
      <c r="AE78" s="104" t="e">
        <f>AD78/G78</f>
        <v>#DIV/0!</v>
      </c>
    </row>
    <row r="79" spans="1:31" x14ac:dyDescent="0.25">
      <c r="A79" s="22">
        <v>76</v>
      </c>
      <c r="B79" s="42"/>
      <c r="C79" s="82" t="s">
        <v>192</v>
      </c>
      <c r="D79" s="82" t="s">
        <v>71</v>
      </c>
      <c r="E79" s="82" t="s">
        <v>11</v>
      </c>
      <c r="F79" s="89" t="s">
        <v>20</v>
      </c>
      <c r="G79" s="15">
        <f t="shared" si="1"/>
        <v>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03">
        <f>SUM(H79:AC79)</f>
        <v>0</v>
      </c>
      <c r="AE79" s="104" t="e">
        <f>AD79/G79</f>
        <v>#DIV/0!</v>
      </c>
    </row>
    <row r="80" spans="1:31" x14ac:dyDescent="0.25">
      <c r="A80" s="22">
        <v>77</v>
      </c>
      <c r="B80" s="42"/>
      <c r="C80" s="82" t="s">
        <v>195</v>
      </c>
      <c r="D80" s="82" t="s">
        <v>92</v>
      </c>
      <c r="E80" s="82" t="s">
        <v>11</v>
      </c>
      <c r="F80" s="83" t="s">
        <v>26</v>
      </c>
      <c r="G80" s="15">
        <f t="shared" si="1"/>
        <v>0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03">
        <f>SUM(H80:AC80)</f>
        <v>0</v>
      </c>
      <c r="AE80" s="104" t="e">
        <f>AD80/G80</f>
        <v>#DIV/0!</v>
      </c>
    </row>
    <row r="81" spans="1:31" x14ac:dyDescent="0.25">
      <c r="A81" s="22">
        <v>78</v>
      </c>
      <c r="B81" s="42"/>
      <c r="C81" s="82" t="s">
        <v>196</v>
      </c>
      <c r="D81" s="82" t="s">
        <v>272</v>
      </c>
      <c r="E81" s="82" t="s">
        <v>11</v>
      </c>
      <c r="F81" s="83" t="s">
        <v>26</v>
      </c>
      <c r="G81" s="15">
        <f t="shared" si="1"/>
        <v>0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03">
        <f>SUM(H81:AC81)</f>
        <v>0</v>
      </c>
      <c r="AE81" s="104" t="e">
        <f>AD81/G81</f>
        <v>#DIV/0!</v>
      </c>
    </row>
    <row r="82" spans="1:31" x14ac:dyDescent="0.25">
      <c r="A82" s="22">
        <v>79</v>
      </c>
      <c r="B82" s="42"/>
      <c r="C82" s="84" t="s">
        <v>199</v>
      </c>
      <c r="D82" s="84" t="s">
        <v>22</v>
      </c>
      <c r="E82" s="84" t="s">
        <v>66</v>
      </c>
      <c r="F82" s="89" t="s">
        <v>20</v>
      </c>
      <c r="G82" s="15">
        <f t="shared" si="1"/>
        <v>0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03">
        <f>SUM(H82:AC82)</f>
        <v>0</v>
      </c>
      <c r="AE82" s="104" t="e">
        <f>AD82/G82</f>
        <v>#DIV/0!</v>
      </c>
    </row>
    <row r="83" spans="1:31" x14ac:dyDescent="0.25">
      <c r="A83" s="22">
        <v>80</v>
      </c>
      <c r="B83" s="42"/>
      <c r="C83" s="82" t="s">
        <v>201</v>
      </c>
      <c r="D83" s="82" t="s">
        <v>93</v>
      </c>
      <c r="E83" s="82" t="s">
        <v>11</v>
      </c>
      <c r="F83" s="83" t="s">
        <v>26</v>
      </c>
      <c r="G83" s="15">
        <f t="shared" si="1"/>
        <v>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03">
        <f>SUM(H83:AC83)</f>
        <v>0</v>
      </c>
      <c r="AE83" s="104" t="e">
        <f>AD83/G83</f>
        <v>#DIV/0!</v>
      </c>
    </row>
    <row r="84" spans="1:31" x14ac:dyDescent="0.25">
      <c r="A84" s="22">
        <v>81</v>
      </c>
      <c r="B84" s="42"/>
      <c r="C84" s="82" t="s">
        <v>204</v>
      </c>
      <c r="D84" s="82" t="s">
        <v>135</v>
      </c>
      <c r="E84" s="82" t="s">
        <v>11</v>
      </c>
      <c r="F84" s="83" t="s">
        <v>26</v>
      </c>
      <c r="G84" s="15">
        <f t="shared" si="1"/>
        <v>0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03">
        <f>SUM(H84:AC84)</f>
        <v>0</v>
      </c>
      <c r="AE84" s="104" t="e">
        <f>AD84/G84</f>
        <v>#DIV/0!</v>
      </c>
    </row>
    <row r="85" spans="1:31" x14ac:dyDescent="0.25">
      <c r="A85" s="22">
        <v>82</v>
      </c>
      <c r="B85" s="42"/>
      <c r="C85" s="82" t="s">
        <v>205</v>
      </c>
      <c r="D85" s="82" t="s">
        <v>296</v>
      </c>
      <c r="E85" s="82" t="s">
        <v>11</v>
      </c>
      <c r="F85" s="89" t="s">
        <v>23</v>
      </c>
      <c r="G85" s="15">
        <f t="shared" si="1"/>
        <v>0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03">
        <f>SUM(H85:AC85)</f>
        <v>0</v>
      </c>
      <c r="AE85" s="104" t="e">
        <f>AD85/G85</f>
        <v>#DIV/0!</v>
      </c>
    </row>
    <row r="86" spans="1:31" x14ac:dyDescent="0.25">
      <c r="A86" s="22">
        <v>83</v>
      </c>
      <c r="B86" s="42"/>
      <c r="C86" s="82" t="s">
        <v>206</v>
      </c>
      <c r="D86" s="82" t="s">
        <v>45</v>
      </c>
      <c r="E86" s="82" t="s">
        <v>11</v>
      </c>
      <c r="F86" s="83" t="s">
        <v>39</v>
      </c>
      <c r="G86" s="15">
        <f t="shared" si="1"/>
        <v>0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03">
        <f>SUM(H86:AC86)</f>
        <v>0</v>
      </c>
      <c r="AE86" s="104" t="e">
        <f>AD86/G86</f>
        <v>#DIV/0!</v>
      </c>
    </row>
    <row r="87" spans="1:31" x14ac:dyDescent="0.25">
      <c r="A87" s="22">
        <v>84</v>
      </c>
      <c r="B87" s="42"/>
      <c r="C87" s="97" t="s">
        <v>207</v>
      </c>
      <c r="D87" s="97" t="s">
        <v>105</v>
      </c>
      <c r="E87" s="97" t="s">
        <v>11</v>
      </c>
      <c r="F87" s="83" t="s">
        <v>26</v>
      </c>
      <c r="G87" s="15">
        <f t="shared" si="1"/>
        <v>0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03">
        <f>SUM(H87:AC87)</f>
        <v>0</v>
      </c>
      <c r="AE87" s="104" t="e">
        <f>AD87/G87</f>
        <v>#DIV/0!</v>
      </c>
    </row>
    <row r="88" spans="1:31" x14ac:dyDescent="0.25">
      <c r="A88" s="22">
        <v>85</v>
      </c>
      <c r="B88" s="42"/>
      <c r="C88" s="82" t="s">
        <v>208</v>
      </c>
      <c r="D88" s="82" t="s">
        <v>274</v>
      </c>
      <c r="E88" s="82" t="s">
        <v>11</v>
      </c>
      <c r="F88" s="83" t="s">
        <v>39</v>
      </c>
      <c r="G88" s="15">
        <f t="shared" si="1"/>
        <v>0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03">
        <f>SUM(H88:AC88)</f>
        <v>0</v>
      </c>
      <c r="AE88" s="104" t="e">
        <f>AD88/G88</f>
        <v>#DIV/0!</v>
      </c>
    </row>
    <row r="89" spans="1:31" x14ac:dyDescent="0.25">
      <c r="A89" s="22">
        <v>86</v>
      </c>
      <c r="B89" s="42"/>
      <c r="C89" s="82" t="s">
        <v>303</v>
      </c>
      <c r="D89" s="82" t="s">
        <v>282</v>
      </c>
      <c r="E89" s="82" t="s">
        <v>11</v>
      </c>
      <c r="F89" s="83" t="s">
        <v>26</v>
      </c>
      <c r="G89" s="15">
        <f t="shared" si="1"/>
        <v>0</v>
      </c>
      <c r="H89" s="15"/>
      <c r="I89" s="15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103">
        <f>SUM(H89:AC89)</f>
        <v>0</v>
      </c>
      <c r="AE89" s="104" t="e">
        <f>AD89/G89</f>
        <v>#DIV/0!</v>
      </c>
    </row>
    <row r="90" spans="1:31" x14ac:dyDescent="0.25">
      <c r="A90" s="22">
        <v>87</v>
      </c>
      <c r="B90" s="42"/>
      <c r="C90" s="82" t="s">
        <v>211</v>
      </c>
      <c r="D90" s="82" t="s">
        <v>42</v>
      </c>
      <c r="E90" s="82" t="s">
        <v>11</v>
      </c>
      <c r="F90" s="83" t="s">
        <v>26</v>
      </c>
      <c r="G90" s="15">
        <f t="shared" si="1"/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03">
        <f>SUM(H90:AC90)</f>
        <v>0</v>
      </c>
      <c r="AE90" s="104" t="e">
        <f>AD90/G90</f>
        <v>#DIV/0!</v>
      </c>
    </row>
    <row r="91" spans="1:31" x14ac:dyDescent="0.25">
      <c r="A91" s="22">
        <v>88</v>
      </c>
      <c r="B91" s="42"/>
      <c r="C91" s="82" t="s">
        <v>166</v>
      </c>
      <c r="D91" s="82" t="s">
        <v>64</v>
      </c>
      <c r="E91" s="82" t="s">
        <v>11</v>
      </c>
      <c r="F91" s="83" t="s">
        <v>26</v>
      </c>
      <c r="G91" s="15">
        <f t="shared" si="1"/>
        <v>0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03">
        <f>SUM(H91:AC91)</f>
        <v>0</v>
      </c>
      <c r="AE91" s="104" t="e">
        <f>AD91/G91</f>
        <v>#DIV/0!</v>
      </c>
    </row>
    <row r="92" spans="1:31" x14ac:dyDescent="0.25">
      <c r="A92" s="22">
        <v>89</v>
      </c>
      <c r="B92" s="42"/>
      <c r="C92" s="84" t="s">
        <v>166</v>
      </c>
      <c r="D92" s="84" t="s">
        <v>91</v>
      </c>
      <c r="E92" s="85" t="s">
        <v>66</v>
      </c>
      <c r="F92" s="83" t="s">
        <v>26</v>
      </c>
      <c r="G92" s="15">
        <f t="shared" si="1"/>
        <v>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03">
        <f>SUM(H92:AC92)</f>
        <v>0</v>
      </c>
      <c r="AE92" s="104" t="e">
        <f>AD92/G92</f>
        <v>#DIV/0!</v>
      </c>
    </row>
    <row r="93" spans="1:31" x14ac:dyDescent="0.25">
      <c r="A93" s="22">
        <v>90</v>
      </c>
      <c r="B93" s="42"/>
      <c r="C93" s="82" t="s">
        <v>214</v>
      </c>
      <c r="D93" s="82" t="s">
        <v>28</v>
      </c>
      <c r="E93" s="82" t="s">
        <v>11</v>
      </c>
      <c r="F93" s="89" t="s">
        <v>23</v>
      </c>
      <c r="G93" s="15">
        <f t="shared" si="1"/>
        <v>0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103">
        <f>SUM(H93:AC93)</f>
        <v>0</v>
      </c>
      <c r="AE93" s="104" t="e">
        <f>AD93/G93</f>
        <v>#DIV/0!</v>
      </c>
    </row>
    <row r="94" spans="1:31" x14ac:dyDescent="0.25">
      <c r="A94" s="22">
        <v>91</v>
      </c>
      <c r="B94" s="42"/>
      <c r="C94" s="95" t="s">
        <v>215</v>
      </c>
      <c r="D94" s="95" t="s">
        <v>29</v>
      </c>
      <c r="E94" s="82" t="s">
        <v>11</v>
      </c>
      <c r="F94" s="89" t="s">
        <v>20</v>
      </c>
      <c r="G94" s="15">
        <f t="shared" si="1"/>
        <v>0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03">
        <f>SUM(H94:AC94)</f>
        <v>0</v>
      </c>
      <c r="AE94" s="104" t="e">
        <f>AD94/G94</f>
        <v>#DIV/0!</v>
      </c>
    </row>
    <row r="95" spans="1:31" x14ac:dyDescent="0.25">
      <c r="A95" s="22">
        <v>92</v>
      </c>
      <c r="B95" s="42"/>
      <c r="C95" s="82" t="s">
        <v>216</v>
      </c>
      <c r="D95" s="82" t="s">
        <v>90</v>
      </c>
      <c r="E95" s="82" t="s">
        <v>11</v>
      </c>
      <c r="F95" s="83" t="s">
        <v>26</v>
      </c>
      <c r="G95" s="15">
        <f t="shared" si="1"/>
        <v>0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03">
        <f>SUM(H95:AC95)</f>
        <v>0</v>
      </c>
      <c r="AE95" s="104" t="e">
        <f>AD95/G95</f>
        <v>#DIV/0!</v>
      </c>
    </row>
    <row r="96" spans="1:31" x14ac:dyDescent="0.25">
      <c r="A96" s="22">
        <v>93</v>
      </c>
      <c r="B96" s="42"/>
      <c r="C96" s="82" t="s">
        <v>217</v>
      </c>
      <c r="D96" s="82" t="s">
        <v>79</v>
      </c>
      <c r="E96" s="82" t="s">
        <v>11</v>
      </c>
      <c r="F96" s="83" t="s">
        <v>26</v>
      </c>
      <c r="G96" s="15">
        <f t="shared" si="1"/>
        <v>0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03">
        <f>SUM(H96:AC96)</f>
        <v>0</v>
      </c>
      <c r="AE96" s="104" t="e">
        <f>AD96/G96</f>
        <v>#DIV/0!</v>
      </c>
    </row>
    <row r="97" spans="1:31" x14ac:dyDescent="0.25">
      <c r="A97" s="22">
        <v>94</v>
      </c>
      <c r="B97" s="42"/>
      <c r="C97" s="82" t="s">
        <v>219</v>
      </c>
      <c r="D97" s="82" t="s">
        <v>267</v>
      </c>
      <c r="E97" s="82" t="s">
        <v>11</v>
      </c>
      <c r="F97" s="89" t="s">
        <v>23</v>
      </c>
      <c r="G97" s="15">
        <f t="shared" si="1"/>
        <v>0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03">
        <f>SUM(H97:AC97)</f>
        <v>0</v>
      </c>
      <c r="AE97" s="104" t="e">
        <f>AD97/G97</f>
        <v>#DIV/0!</v>
      </c>
    </row>
    <row r="98" spans="1:31" x14ac:dyDescent="0.25">
      <c r="A98" s="22">
        <v>95</v>
      </c>
      <c r="B98" s="42"/>
      <c r="C98" s="92" t="s">
        <v>224</v>
      </c>
      <c r="D98" s="92" t="s">
        <v>89</v>
      </c>
      <c r="E98" s="82" t="s">
        <v>66</v>
      </c>
      <c r="F98" s="89" t="s">
        <v>23</v>
      </c>
      <c r="G98" s="15">
        <f t="shared" si="1"/>
        <v>0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03">
        <f>SUM(H98:AC98)</f>
        <v>0</v>
      </c>
      <c r="AE98" s="104" t="e">
        <f>AD98/G98</f>
        <v>#DIV/0!</v>
      </c>
    </row>
    <row r="99" spans="1:31" x14ac:dyDescent="0.25">
      <c r="A99" s="22">
        <v>96</v>
      </c>
      <c r="B99" s="42"/>
      <c r="C99" s="94" t="s">
        <v>168</v>
      </c>
      <c r="D99" s="84" t="s">
        <v>31</v>
      </c>
      <c r="E99" s="84" t="s">
        <v>66</v>
      </c>
      <c r="F99" s="83" t="s">
        <v>26</v>
      </c>
      <c r="G99" s="15">
        <f t="shared" si="1"/>
        <v>0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03">
        <f>SUM(H99:AC99)</f>
        <v>0</v>
      </c>
      <c r="AE99" s="104" t="e">
        <f>AD99/G99</f>
        <v>#DIV/0!</v>
      </c>
    </row>
    <row r="100" spans="1:31" x14ac:dyDescent="0.25">
      <c r="A100" s="22">
        <v>97</v>
      </c>
      <c r="B100" s="42"/>
      <c r="C100" s="92" t="s">
        <v>225</v>
      </c>
      <c r="D100" s="92" t="s">
        <v>65</v>
      </c>
      <c r="E100" s="92" t="s">
        <v>66</v>
      </c>
      <c r="F100" s="83" t="s">
        <v>39</v>
      </c>
      <c r="G100" s="15">
        <f t="shared" si="1"/>
        <v>0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03">
        <f>SUM(H100:AC100)</f>
        <v>0</v>
      </c>
      <c r="AE100" s="104" t="e">
        <f>AD100/G100</f>
        <v>#DIV/0!</v>
      </c>
    </row>
    <row r="101" spans="1:31" x14ac:dyDescent="0.25">
      <c r="A101" s="22">
        <v>98</v>
      </c>
      <c r="B101" s="42"/>
      <c r="C101" s="82" t="s">
        <v>226</v>
      </c>
      <c r="D101" s="82" t="s">
        <v>90</v>
      </c>
      <c r="E101" s="95" t="s">
        <v>11</v>
      </c>
      <c r="F101" s="83" t="s">
        <v>39</v>
      </c>
      <c r="G101" s="15">
        <f t="shared" si="1"/>
        <v>0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03">
        <f>SUM(H101:AC101)</f>
        <v>0</v>
      </c>
      <c r="AE101" s="104" t="e">
        <f>AD101/G101</f>
        <v>#DIV/0!</v>
      </c>
    </row>
    <row r="102" spans="1:31" x14ac:dyDescent="0.25">
      <c r="A102" s="22">
        <v>99</v>
      </c>
      <c r="B102" s="42"/>
      <c r="C102" s="82" t="s">
        <v>227</v>
      </c>
      <c r="D102" s="82" t="s">
        <v>93</v>
      </c>
      <c r="E102" s="95" t="s">
        <v>11</v>
      </c>
      <c r="F102" s="83" t="s">
        <v>39</v>
      </c>
      <c r="G102" s="15">
        <f t="shared" si="1"/>
        <v>0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03">
        <f>SUM(H102:AC102)</f>
        <v>0</v>
      </c>
      <c r="AE102" s="104" t="e">
        <f>AD102/G102</f>
        <v>#DIV/0!</v>
      </c>
    </row>
    <row r="103" spans="1:31" x14ac:dyDescent="0.25">
      <c r="A103" s="22">
        <v>100</v>
      </c>
      <c r="B103" s="42"/>
      <c r="C103" s="82" t="s">
        <v>228</v>
      </c>
      <c r="D103" s="82" t="s">
        <v>314</v>
      </c>
      <c r="E103" s="82" t="s">
        <v>11</v>
      </c>
      <c r="F103" s="89" t="s">
        <v>23</v>
      </c>
      <c r="G103" s="15">
        <f t="shared" si="1"/>
        <v>0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03">
        <f>SUM(H103:AC103)</f>
        <v>0</v>
      </c>
      <c r="AE103" s="104" t="e">
        <f>AD103/G103</f>
        <v>#DIV/0!</v>
      </c>
    </row>
    <row r="104" spans="1:31" x14ac:dyDescent="0.25">
      <c r="A104" s="22">
        <v>101</v>
      </c>
      <c r="B104" s="42"/>
      <c r="C104" s="82" t="s">
        <v>229</v>
      </c>
      <c r="D104" s="82" t="s">
        <v>275</v>
      </c>
      <c r="E104" s="82" t="s">
        <v>11</v>
      </c>
      <c r="F104" s="89" t="s">
        <v>23</v>
      </c>
      <c r="G104" s="15">
        <f t="shared" si="1"/>
        <v>0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03">
        <f>SUM(H104:AC104)</f>
        <v>0</v>
      </c>
      <c r="AE104" s="104" t="e">
        <f>AD104/G104</f>
        <v>#DIV/0!</v>
      </c>
    </row>
    <row r="105" spans="1:31" x14ac:dyDescent="0.25">
      <c r="A105" s="22">
        <v>102</v>
      </c>
      <c r="B105" s="42"/>
      <c r="C105" s="82" t="s">
        <v>230</v>
      </c>
      <c r="D105" s="82" t="s">
        <v>42</v>
      </c>
      <c r="E105" s="82" t="s">
        <v>11</v>
      </c>
      <c r="F105" s="89" t="s">
        <v>23</v>
      </c>
      <c r="G105" s="15">
        <f t="shared" si="1"/>
        <v>0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03">
        <f>SUM(H105:AC105)</f>
        <v>0</v>
      </c>
      <c r="AE105" s="104" t="e">
        <f>AD105/G105</f>
        <v>#DIV/0!</v>
      </c>
    </row>
    <row r="106" spans="1:31" x14ac:dyDescent="0.25">
      <c r="A106" s="22">
        <v>103</v>
      </c>
      <c r="B106" s="42"/>
      <c r="C106" s="84" t="s">
        <v>210</v>
      </c>
      <c r="D106" s="84" t="s">
        <v>27</v>
      </c>
      <c r="E106" s="84" t="s">
        <v>66</v>
      </c>
      <c r="F106" s="89" t="s">
        <v>20</v>
      </c>
      <c r="G106" s="15">
        <f t="shared" si="1"/>
        <v>0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03">
        <f>SUM(H106:AC106)</f>
        <v>0</v>
      </c>
      <c r="AE106" s="104" t="e">
        <f>AD106/G106</f>
        <v>#DIV/0!</v>
      </c>
    </row>
    <row r="107" spans="1:31" x14ac:dyDescent="0.25">
      <c r="A107" s="22">
        <v>104</v>
      </c>
      <c r="B107" s="42"/>
      <c r="C107" s="82" t="s">
        <v>170</v>
      </c>
      <c r="D107" s="82" t="s">
        <v>276</v>
      </c>
      <c r="E107" s="82" t="s">
        <v>11</v>
      </c>
      <c r="F107" s="89" t="s">
        <v>23</v>
      </c>
      <c r="G107" s="15">
        <f t="shared" si="1"/>
        <v>0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03">
        <f>SUM(H107:AC107)</f>
        <v>0</v>
      </c>
      <c r="AE107" s="104" t="e">
        <f>AD107/G107</f>
        <v>#DIV/0!</v>
      </c>
    </row>
    <row r="108" spans="1:31" x14ac:dyDescent="0.25">
      <c r="A108" s="22">
        <v>105</v>
      </c>
      <c r="B108" s="42"/>
      <c r="C108" s="97" t="s">
        <v>232</v>
      </c>
      <c r="D108" s="97" t="s">
        <v>277</v>
      </c>
      <c r="E108" s="97" t="s">
        <v>11</v>
      </c>
      <c r="F108" s="83" t="s">
        <v>26</v>
      </c>
      <c r="G108" s="15">
        <f t="shared" si="1"/>
        <v>0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03">
        <f>SUM(H108:AC108)</f>
        <v>0</v>
      </c>
      <c r="AE108" s="104" t="e">
        <f>AD108/G108</f>
        <v>#DIV/0!</v>
      </c>
    </row>
    <row r="109" spans="1:31" x14ac:dyDescent="0.25">
      <c r="A109" s="22">
        <v>106</v>
      </c>
      <c r="B109" s="42"/>
      <c r="C109" s="97" t="s">
        <v>233</v>
      </c>
      <c r="D109" s="97" t="s">
        <v>106</v>
      </c>
      <c r="E109" s="97" t="s">
        <v>11</v>
      </c>
      <c r="F109" s="89" t="s">
        <v>23</v>
      </c>
      <c r="G109" s="15">
        <f t="shared" si="1"/>
        <v>0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03">
        <f>SUM(H109:AC109)</f>
        <v>0</v>
      </c>
      <c r="AE109" s="104" t="e">
        <f>AD109/G109</f>
        <v>#DIV/0!</v>
      </c>
    </row>
    <row r="110" spans="1:31" x14ac:dyDescent="0.25">
      <c r="A110" s="22">
        <v>107</v>
      </c>
      <c r="B110" s="42"/>
      <c r="C110" s="92" t="s">
        <v>235</v>
      </c>
      <c r="D110" s="92" t="s">
        <v>313</v>
      </c>
      <c r="E110" s="92" t="s">
        <v>66</v>
      </c>
      <c r="F110" s="89" t="s">
        <v>23</v>
      </c>
      <c r="G110" s="15">
        <f t="shared" si="1"/>
        <v>0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03">
        <f>SUM(H110:AC110)</f>
        <v>0</v>
      </c>
      <c r="AE110" s="104" t="e">
        <f>AD110/G110</f>
        <v>#DIV/0!</v>
      </c>
    </row>
    <row r="111" spans="1:31" x14ac:dyDescent="0.25">
      <c r="A111" s="22">
        <v>108</v>
      </c>
      <c r="B111" s="42"/>
      <c r="C111" s="82" t="s">
        <v>236</v>
      </c>
      <c r="D111" s="82" t="s">
        <v>312</v>
      </c>
      <c r="E111" s="82" t="s">
        <v>11</v>
      </c>
      <c r="F111" s="89" t="s">
        <v>23</v>
      </c>
      <c r="G111" s="15">
        <f t="shared" si="1"/>
        <v>0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03">
        <f>SUM(H111:AC111)</f>
        <v>0</v>
      </c>
      <c r="AE111" s="104" t="e">
        <f>AD111/G111</f>
        <v>#DIV/0!</v>
      </c>
    </row>
    <row r="112" spans="1:31" x14ac:dyDescent="0.25">
      <c r="A112" s="22">
        <v>109</v>
      </c>
      <c r="B112" s="42"/>
      <c r="C112" s="92" t="s">
        <v>237</v>
      </c>
      <c r="D112" s="92" t="s">
        <v>311</v>
      </c>
      <c r="E112" s="92" t="s">
        <v>66</v>
      </c>
      <c r="F112" s="83" t="s">
        <v>39</v>
      </c>
      <c r="G112" s="15">
        <f t="shared" si="1"/>
        <v>0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03">
        <f>SUM(H112:AC112)</f>
        <v>0</v>
      </c>
      <c r="AE112" s="104" t="e">
        <f>AD112/G112</f>
        <v>#DIV/0!</v>
      </c>
    </row>
    <row r="113" spans="1:31" x14ac:dyDescent="0.25">
      <c r="A113" s="22">
        <v>110</v>
      </c>
      <c r="B113" s="42"/>
      <c r="C113" s="82" t="s">
        <v>239</v>
      </c>
      <c r="D113" s="82" t="s">
        <v>44</v>
      </c>
      <c r="E113" s="82" t="s">
        <v>11</v>
      </c>
      <c r="F113" s="83" t="s">
        <v>26</v>
      </c>
      <c r="G113" s="15">
        <f t="shared" si="1"/>
        <v>0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03">
        <f>SUM(H113:AC113)</f>
        <v>0</v>
      </c>
      <c r="AE113" s="104" t="e">
        <f>AD113/G113</f>
        <v>#DIV/0!</v>
      </c>
    </row>
    <row r="114" spans="1:31" x14ac:dyDescent="0.25">
      <c r="A114" s="22">
        <v>111</v>
      </c>
      <c r="B114" s="42"/>
      <c r="C114" s="82" t="s">
        <v>240</v>
      </c>
      <c r="D114" s="82" t="s">
        <v>118</v>
      </c>
      <c r="E114" s="82" t="s">
        <v>11</v>
      </c>
      <c r="F114" s="83" t="s">
        <v>26</v>
      </c>
      <c r="G114" s="15">
        <f t="shared" si="1"/>
        <v>0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03">
        <f>SUM(H114:AC114)</f>
        <v>0</v>
      </c>
      <c r="AE114" s="104" t="e">
        <f>AD114/G114</f>
        <v>#DIV/0!</v>
      </c>
    </row>
    <row r="115" spans="1:31" x14ac:dyDescent="0.25">
      <c r="A115" s="22">
        <v>112</v>
      </c>
      <c r="B115" s="42"/>
      <c r="C115" s="82" t="s">
        <v>241</v>
      </c>
      <c r="D115" s="82" t="s">
        <v>90</v>
      </c>
      <c r="E115" s="91" t="s">
        <v>11</v>
      </c>
      <c r="F115" s="89" t="s">
        <v>20</v>
      </c>
      <c r="G115" s="15">
        <f t="shared" si="1"/>
        <v>0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03">
        <f>SUM(H115:AC115)</f>
        <v>0</v>
      </c>
      <c r="AE115" s="104" t="e">
        <f>AD115/G115</f>
        <v>#DIV/0!</v>
      </c>
    </row>
    <row r="116" spans="1:31" x14ac:dyDescent="0.25">
      <c r="A116" s="22">
        <v>113</v>
      </c>
      <c r="B116" s="42"/>
      <c r="C116" s="92" t="s">
        <v>167</v>
      </c>
      <c r="D116" s="92" t="s">
        <v>280</v>
      </c>
      <c r="E116" s="92" t="s">
        <v>66</v>
      </c>
      <c r="F116" s="89" t="s">
        <v>20</v>
      </c>
      <c r="G116" s="15">
        <f t="shared" si="1"/>
        <v>0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03">
        <f>SUM(H116:AC116)</f>
        <v>0</v>
      </c>
      <c r="AE116" s="104" t="e">
        <f>AD116/G116</f>
        <v>#DIV/0!</v>
      </c>
    </row>
    <row r="117" spans="1:31" x14ac:dyDescent="0.25">
      <c r="A117" s="22">
        <v>114</v>
      </c>
      <c r="B117" s="42"/>
      <c r="C117" s="82" t="s">
        <v>242</v>
      </c>
      <c r="D117" s="82" t="s">
        <v>42</v>
      </c>
      <c r="E117" s="82" t="s">
        <v>11</v>
      </c>
      <c r="F117" s="89" t="s">
        <v>23</v>
      </c>
      <c r="G117" s="15">
        <f t="shared" si="1"/>
        <v>0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03">
        <f>SUM(H117:AC117)</f>
        <v>0</v>
      </c>
      <c r="AE117" s="104" t="e">
        <f>AD117/G117</f>
        <v>#DIV/0!</v>
      </c>
    </row>
    <row r="118" spans="1:31" x14ac:dyDescent="0.25">
      <c r="A118" s="22">
        <v>115</v>
      </c>
      <c r="B118" s="42"/>
      <c r="C118" s="82" t="s">
        <v>204</v>
      </c>
      <c r="D118" s="82" t="s">
        <v>281</v>
      </c>
      <c r="E118" s="82" t="s">
        <v>11</v>
      </c>
      <c r="F118" s="89" t="s">
        <v>23</v>
      </c>
      <c r="G118" s="15">
        <f t="shared" si="1"/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03">
        <f>SUM(H118:AC118)</f>
        <v>0</v>
      </c>
      <c r="AE118" s="104" t="e">
        <f>AD118/G118</f>
        <v>#DIV/0!</v>
      </c>
    </row>
    <row r="119" spans="1:31" x14ac:dyDescent="0.25">
      <c r="A119" s="22">
        <v>116</v>
      </c>
      <c r="B119" s="42"/>
      <c r="C119" s="92" t="s">
        <v>195</v>
      </c>
      <c r="D119" s="92" t="s">
        <v>294</v>
      </c>
      <c r="E119" s="92" t="s">
        <v>66</v>
      </c>
      <c r="F119" s="83" t="s">
        <v>39</v>
      </c>
      <c r="G119" s="15">
        <f t="shared" si="1"/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03">
        <f>SUM(H119:AC119)</f>
        <v>0</v>
      </c>
      <c r="AE119" s="104" t="e">
        <f>AD119/G119</f>
        <v>#DIV/0!</v>
      </c>
    </row>
    <row r="120" spans="1:31" x14ac:dyDescent="0.25">
      <c r="A120" s="22">
        <v>117</v>
      </c>
      <c r="B120" s="42"/>
      <c r="C120" s="82" t="s">
        <v>242</v>
      </c>
      <c r="D120" s="82" t="s">
        <v>282</v>
      </c>
      <c r="E120" s="82" t="s">
        <v>11</v>
      </c>
      <c r="F120" s="83" t="s">
        <v>26</v>
      </c>
      <c r="G120" s="15">
        <f t="shared" si="1"/>
        <v>0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03">
        <f>SUM(H120:AC120)</f>
        <v>0</v>
      </c>
      <c r="AE120" s="104" t="e">
        <f>AD120/G120</f>
        <v>#DIV/0!</v>
      </c>
    </row>
    <row r="121" spans="1:31" x14ac:dyDescent="0.25">
      <c r="A121" s="22">
        <v>118</v>
      </c>
      <c r="B121" s="42"/>
      <c r="C121" s="82" t="s">
        <v>243</v>
      </c>
      <c r="D121" s="82" t="s">
        <v>275</v>
      </c>
      <c r="E121" s="82" t="s">
        <v>11</v>
      </c>
      <c r="F121" s="83" t="s">
        <v>26</v>
      </c>
      <c r="G121" s="15">
        <f t="shared" si="1"/>
        <v>0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03">
        <f>SUM(H121:AC121)</f>
        <v>0</v>
      </c>
      <c r="AE121" s="104" t="e">
        <f>AD121/G121</f>
        <v>#DIV/0!</v>
      </c>
    </row>
    <row r="122" spans="1:31" x14ac:dyDescent="0.25">
      <c r="A122" s="22">
        <v>119</v>
      </c>
      <c r="B122" s="42"/>
      <c r="C122" s="95" t="s">
        <v>244</v>
      </c>
      <c r="D122" s="95" t="s">
        <v>283</v>
      </c>
      <c r="E122" s="82" t="s">
        <v>11</v>
      </c>
      <c r="F122" s="89" t="s">
        <v>20</v>
      </c>
      <c r="G122" s="15">
        <f t="shared" si="1"/>
        <v>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03">
        <f>SUM(H122:AC122)</f>
        <v>0</v>
      </c>
      <c r="AE122" s="104" t="e">
        <f>AD122/G122</f>
        <v>#DIV/0!</v>
      </c>
    </row>
    <row r="123" spans="1:31" x14ac:dyDescent="0.25">
      <c r="A123" s="22">
        <v>120</v>
      </c>
      <c r="B123" s="42"/>
      <c r="C123" s="95" t="s">
        <v>230</v>
      </c>
      <c r="D123" s="95" t="s">
        <v>42</v>
      </c>
      <c r="E123" s="82" t="s">
        <v>11</v>
      </c>
      <c r="F123" s="89" t="s">
        <v>20</v>
      </c>
      <c r="G123" s="15">
        <f t="shared" si="1"/>
        <v>0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03">
        <f>SUM(H123:AC123)</f>
        <v>0</v>
      </c>
      <c r="AE123" s="104" t="e">
        <f>AD123/G123</f>
        <v>#DIV/0!</v>
      </c>
    </row>
    <row r="124" spans="1:31" x14ac:dyDescent="0.25">
      <c r="A124" s="22">
        <v>121</v>
      </c>
      <c r="B124" s="42"/>
      <c r="C124" s="82" t="s">
        <v>245</v>
      </c>
      <c r="D124" s="82" t="s">
        <v>284</v>
      </c>
      <c r="E124" s="82" t="s">
        <v>11</v>
      </c>
      <c r="F124" s="86" t="s">
        <v>54</v>
      </c>
      <c r="G124" s="15">
        <f t="shared" si="1"/>
        <v>0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03">
        <f>SUM(H124:AC124)</f>
        <v>0</v>
      </c>
      <c r="AE124" s="104" t="e">
        <f>AD124/G124</f>
        <v>#DIV/0!</v>
      </c>
    </row>
    <row r="125" spans="1:31" x14ac:dyDescent="0.25">
      <c r="A125" s="22">
        <v>122</v>
      </c>
      <c r="B125" s="42"/>
      <c r="C125" s="84" t="s">
        <v>160</v>
      </c>
      <c r="D125" s="84" t="s">
        <v>58</v>
      </c>
      <c r="E125" s="84" t="s">
        <v>66</v>
      </c>
      <c r="F125" s="83" t="s">
        <v>26</v>
      </c>
      <c r="G125" s="15">
        <f t="shared" si="1"/>
        <v>0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03">
        <f>SUM(H125:AC125)</f>
        <v>0</v>
      </c>
      <c r="AE125" s="104" t="e">
        <f>AD125/G125</f>
        <v>#DIV/0!</v>
      </c>
    </row>
    <row r="126" spans="1:31" x14ac:dyDescent="0.25">
      <c r="A126" s="22">
        <v>123</v>
      </c>
      <c r="B126" s="42"/>
      <c r="C126" s="84" t="s">
        <v>247</v>
      </c>
      <c r="D126" s="84" t="s">
        <v>310</v>
      </c>
      <c r="E126" s="84" t="s">
        <v>66</v>
      </c>
      <c r="F126" s="89" t="s">
        <v>20</v>
      </c>
      <c r="G126" s="15">
        <f t="shared" si="1"/>
        <v>0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03">
        <f>SUM(H126:AC126)</f>
        <v>0</v>
      </c>
      <c r="AE126" s="104" t="e">
        <f>AD126/G126</f>
        <v>#DIV/0!</v>
      </c>
    </row>
    <row r="127" spans="1:31" x14ac:dyDescent="0.25">
      <c r="A127" s="22">
        <v>124</v>
      </c>
      <c r="B127" s="42"/>
      <c r="C127" s="82" t="s">
        <v>248</v>
      </c>
      <c r="D127" s="82" t="s">
        <v>88</v>
      </c>
      <c r="E127" s="82" t="s">
        <v>11</v>
      </c>
      <c r="F127" s="89" t="s">
        <v>23</v>
      </c>
      <c r="G127" s="15">
        <f t="shared" si="1"/>
        <v>0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03">
        <f>SUM(H127:AC127)</f>
        <v>0</v>
      </c>
      <c r="AE127" s="104" t="e">
        <f>AD127/G127</f>
        <v>#DIV/0!</v>
      </c>
    </row>
    <row r="128" spans="1:31" x14ac:dyDescent="0.25">
      <c r="A128" s="22">
        <v>125</v>
      </c>
      <c r="B128" s="42"/>
      <c r="C128" s="82" t="s">
        <v>249</v>
      </c>
      <c r="D128" s="82" t="s">
        <v>45</v>
      </c>
      <c r="E128" s="82" t="s">
        <v>11</v>
      </c>
      <c r="F128" s="83" t="s">
        <v>26</v>
      </c>
      <c r="G128" s="15">
        <f t="shared" si="1"/>
        <v>0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03">
        <f>SUM(H128:AC128)</f>
        <v>0</v>
      </c>
      <c r="AE128" s="104" t="e">
        <f>AD128/G128</f>
        <v>#DIV/0!</v>
      </c>
    </row>
    <row r="129" spans="1:31" x14ac:dyDescent="0.25">
      <c r="A129" s="22">
        <v>126</v>
      </c>
      <c r="B129" s="42"/>
      <c r="C129" s="82" t="s">
        <v>250</v>
      </c>
      <c r="D129" s="82" t="s">
        <v>287</v>
      </c>
      <c r="E129" s="82" t="s">
        <v>11</v>
      </c>
      <c r="F129" s="89" t="s">
        <v>23</v>
      </c>
      <c r="G129" s="15">
        <f t="shared" si="1"/>
        <v>0</v>
      </c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03">
        <f>SUM(H129:AC129)</f>
        <v>0</v>
      </c>
      <c r="AE129" s="104" t="e">
        <f>AD129/G129</f>
        <v>#DIV/0!</v>
      </c>
    </row>
    <row r="130" spans="1:31" x14ac:dyDescent="0.25">
      <c r="A130" s="22">
        <v>127</v>
      </c>
      <c r="B130" s="42"/>
      <c r="C130" s="82" t="s">
        <v>251</v>
      </c>
      <c r="D130" s="82" t="s">
        <v>38</v>
      </c>
      <c r="E130" s="82" t="s">
        <v>11</v>
      </c>
      <c r="F130" s="83" t="s">
        <v>39</v>
      </c>
      <c r="G130" s="15">
        <f t="shared" si="1"/>
        <v>0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03">
        <f>SUM(H130:AC130)</f>
        <v>0</v>
      </c>
      <c r="AE130" s="104" t="e">
        <f>AD130/G130</f>
        <v>#DIV/0!</v>
      </c>
    </row>
    <row r="131" spans="1:31" x14ac:dyDescent="0.25">
      <c r="A131" s="22">
        <v>128</v>
      </c>
      <c r="B131" s="42"/>
      <c r="C131" s="82" t="s">
        <v>240</v>
      </c>
      <c r="D131" s="82" t="s">
        <v>118</v>
      </c>
      <c r="E131" s="82" t="s">
        <v>11</v>
      </c>
      <c r="F131" s="83" t="s">
        <v>26</v>
      </c>
      <c r="G131" s="15">
        <f t="shared" si="1"/>
        <v>0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03">
        <f>SUM(H131:AC131)</f>
        <v>0</v>
      </c>
      <c r="AE131" s="104" t="e">
        <f>AD131/G131</f>
        <v>#DIV/0!</v>
      </c>
    </row>
    <row r="132" spans="1:31" x14ac:dyDescent="0.25">
      <c r="A132" s="22">
        <v>129</v>
      </c>
      <c r="B132" s="42"/>
      <c r="C132" s="91" t="s">
        <v>252</v>
      </c>
      <c r="D132" s="91" t="s">
        <v>308</v>
      </c>
      <c r="E132" s="91" t="s">
        <v>11</v>
      </c>
      <c r="F132" s="83" t="s">
        <v>26</v>
      </c>
      <c r="G132" s="15">
        <f t="shared" si="1"/>
        <v>0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03">
        <f>SUM(H132:AC132)</f>
        <v>0</v>
      </c>
      <c r="AE132" s="104" t="e">
        <f>AD132/G132</f>
        <v>#DIV/0!</v>
      </c>
    </row>
    <row r="133" spans="1:31" x14ac:dyDescent="0.25">
      <c r="A133" s="22">
        <v>130</v>
      </c>
      <c r="B133" s="42"/>
      <c r="C133" s="82" t="s">
        <v>254</v>
      </c>
      <c r="D133" s="82" t="s">
        <v>309</v>
      </c>
      <c r="E133" s="82" t="s">
        <v>11</v>
      </c>
      <c r="F133" s="83" t="s">
        <v>99</v>
      </c>
      <c r="G133" s="15">
        <f t="shared" ref="G133:G143" si="2">COUNT(H133:AC133)</f>
        <v>0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03">
        <f>SUM(H133:AC133)</f>
        <v>0</v>
      </c>
      <c r="AE133" s="104" t="e">
        <f>AD133/G133</f>
        <v>#DIV/0!</v>
      </c>
    </row>
    <row r="134" spans="1:31" x14ac:dyDescent="0.25">
      <c r="A134" s="22">
        <v>131</v>
      </c>
      <c r="B134" s="42"/>
      <c r="C134" s="92" t="s">
        <v>255</v>
      </c>
      <c r="D134" s="92" t="s">
        <v>94</v>
      </c>
      <c r="E134" s="92"/>
      <c r="F134" s="101" t="s">
        <v>99</v>
      </c>
      <c r="G134" s="15">
        <f t="shared" si="2"/>
        <v>0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03">
        <f>SUM(H134:AC134)</f>
        <v>0</v>
      </c>
      <c r="AE134" s="104" t="e">
        <f>AD134/G134</f>
        <v>#DIV/0!</v>
      </c>
    </row>
    <row r="135" spans="1:31" x14ac:dyDescent="0.25">
      <c r="A135" s="22">
        <v>132</v>
      </c>
      <c r="B135" s="42"/>
      <c r="C135" s="82" t="s">
        <v>256</v>
      </c>
      <c r="D135" s="82" t="s">
        <v>288</v>
      </c>
      <c r="E135" s="82" t="s">
        <v>11</v>
      </c>
      <c r="F135" s="83" t="s">
        <v>26</v>
      </c>
      <c r="G135" s="15">
        <f t="shared" si="2"/>
        <v>0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03">
        <f>SUM(H135:AC135)</f>
        <v>0</v>
      </c>
      <c r="AE135" s="104" t="e">
        <f>AD135/G135</f>
        <v>#DIV/0!</v>
      </c>
    </row>
    <row r="136" spans="1:31" x14ac:dyDescent="0.25">
      <c r="A136" s="22">
        <v>133</v>
      </c>
      <c r="B136" s="42"/>
      <c r="C136" s="82" t="s">
        <v>257</v>
      </c>
      <c r="D136" s="82" t="s">
        <v>289</v>
      </c>
      <c r="E136" s="82" t="s">
        <v>11</v>
      </c>
      <c r="F136" s="89" t="s">
        <v>20</v>
      </c>
      <c r="G136" s="15">
        <f t="shared" si="2"/>
        <v>0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03">
        <f>SUM(H136:AC136)</f>
        <v>0</v>
      </c>
      <c r="AE136" s="104" t="e">
        <f>AD136/G136</f>
        <v>#DIV/0!</v>
      </c>
    </row>
    <row r="137" spans="1:31" x14ac:dyDescent="0.25">
      <c r="A137" s="22">
        <v>134</v>
      </c>
      <c r="B137" s="42"/>
      <c r="C137" s="92" t="s">
        <v>258</v>
      </c>
      <c r="D137" s="92" t="s">
        <v>290</v>
      </c>
      <c r="E137" s="92" t="s">
        <v>66</v>
      </c>
      <c r="F137" s="83" t="s">
        <v>39</v>
      </c>
      <c r="G137" s="15">
        <f t="shared" si="2"/>
        <v>0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03">
        <f>SUM(H137:AC137)</f>
        <v>0</v>
      </c>
      <c r="AE137" s="104" t="e">
        <f>AD137/G137</f>
        <v>#DIV/0!</v>
      </c>
    </row>
    <row r="138" spans="1:31" x14ac:dyDescent="0.25">
      <c r="A138" s="22">
        <v>135</v>
      </c>
      <c r="B138" s="42"/>
      <c r="C138" s="92" t="s">
        <v>259</v>
      </c>
      <c r="D138" s="92" t="s">
        <v>265</v>
      </c>
      <c r="E138" s="92" t="s">
        <v>66</v>
      </c>
      <c r="F138" s="89" t="s">
        <v>20</v>
      </c>
      <c r="G138" s="15">
        <f t="shared" si="2"/>
        <v>0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03">
        <f>SUM(H138:AC138)</f>
        <v>0</v>
      </c>
      <c r="AE138" s="104" t="e">
        <f>AD138/G138</f>
        <v>#DIV/0!</v>
      </c>
    </row>
    <row r="139" spans="1:31" x14ac:dyDescent="0.25">
      <c r="A139" s="22">
        <v>136</v>
      </c>
      <c r="C139" s="92" t="s">
        <v>260</v>
      </c>
      <c r="D139" s="92" t="s">
        <v>291</v>
      </c>
      <c r="E139" s="92" t="s">
        <v>66</v>
      </c>
      <c r="F139" s="89" t="s">
        <v>20</v>
      </c>
      <c r="G139" s="15">
        <f t="shared" si="2"/>
        <v>0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03">
        <f>SUM(H139:AC139)</f>
        <v>0</v>
      </c>
      <c r="AE139" s="104" t="e">
        <f>AD139/G139</f>
        <v>#DIV/0!</v>
      </c>
    </row>
    <row r="140" spans="1:31" x14ac:dyDescent="0.25">
      <c r="A140" s="22">
        <v>137</v>
      </c>
      <c r="C140" s="92" t="s">
        <v>170</v>
      </c>
      <c r="D140" s="92" t="s">
        <v>292</v>
      </c>
      <c r="E140" s="92" t="s">
        <v>66</v>
      </c>
      <c r="F140" s="86" t="s">
        <v>24</v>
      </c>
      <c r="G140" s="15">
        <f t="shared" si="2"/>
        <v>0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03">
        <f>SUM(H140:AC140)</f>
        <v>0</v>
      </c>
      <c r="AE140" s="104" t="e">
        <f>AD140/G140</f>
        <v>#DIV/0!</v>
      </c>
    </row>
    <row r="141" spans="1:31" s="107" customFormat="1" x14ac:dyDescent="0.25">
      <c r="A141" s="22">
        <v>138</v>
      </c>
      <c r="C141" s="92" t="s">
        <v>262</v>
      </c>
      <c r="D141" s="92" t="s">
        <v>91</v>
      </c>
      <c r="E141" s="92" t="s">
        <v>66</v>
      </c>
      <c r="F141" s="89" t="s">
        <v>23</v>
      </c>
      <c r="G141" s="15">
        <f t="shared" si="2"/>
        <v>0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03">
        <f>SUM(H141:AC141)</f>
        <v>0</v>
      </c>
      <c r="AE141" s="104" t="e">
        <f>AD141/G141</f>
        <v>#DIV/0!</v>
      </c>
    </row>
    <row r="142" spans="1:31" x14ac:dyDescent="0.25">
      <c r="A142" s="22">
        <v>139</v>
      </c>
      <c r="B142" s="107"/>
      <c r="C142" s="82" t="s">
        <v>316</v>
      </c>
      <c r="D142" s="82" t="s">
        <v>45</v>
      </c>
      <c r="E142" s="82" t="s">
        <v>11</v>
      </c>
      <c r="F142" s="83" t="s">
        <v>99</v>
      </c>
      <c r="G142" s="15">
        <f t="shared" si="2"/>
        <v>0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03">
        <f>SUM(H142:AC142)</f>
        <v>0</v>
      </c>
      <c r="AE142" s="104" t="e">
        <f>AD142/G142</f>
        <v>#DIV/0!</v>
      </c>
    </row>
    <row r="143" spans="1:31" x14ac:dyDescent="0.25">
      <c r="A143" s="22">
        <v>140</v>
      </c>
      <c r="C143" s="82" t="s">
        <v>340</v>
      </c>
      <c r="D143" s="82" t="s">
        <v>71</v>
      </c>
      <c r="E143" s="82" t="s">
        <v>11</v>
      </c>
      <c r="F143" s="83" t="s">
        <v>20</v>
      </c>
      <c r="G143" s="15">
        <f t="shared" si="2"/>
        <v>0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03"/>
      <c r="AE143" s="104"/>
    </row>
    <row r="144" spans="1:31" x14ac:dyDescent="0.25">
      <c r="C144" s="10"/>
    </row>
  </sheetData>
  <sortState ref="C4:AE143">
    <sortCondition descending="1" ref="AD4"/>
  </sortState>
  <mergeCells count="1">
    <mergeCell ref="E2:F2"/>
  </mergeCells>
  <pageMargins left="0.25" right="0.25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7"/>
  <sheetViews>
    <sheetView zoomScaleNormal="100" workbookViewId="0">
      <selection activeCell="AV10" sqref="AV10"/>
    </sheetView>
  </sheetViews>
  <sheetFormatPr baseColWidth="10" defaultRowHeight="15" x14ac:dyDescent="0.25"/>
  <cols>
    <col min="1" max="1" width="4.42578125" bestFit="1" customWidth="1"/>
    <col min="2" max="2" width="1.140625" customWidth="1"/>
    <col min="3" max="3" width="10.85546875" customWidth="1"/>
    <col min="4" max="4" width="8.7109375" customWidth="1"/>
    <col min="5" max="5" width="2.140625" customWidth="1"/>
    <col min="6" max="6" width="6.140625" customWidth="1"/>
    <col min="7" max="7" width="3.7109375" customWidth="1"/>
    <col min="8" max="8" width="2.7109375" customWidth="1"/>
    <col min="9" max="9" width="2.85546875" customWidth="1"/>
    <col min="10" max="27" width="2.7109375" customWidth="1"/>
    <col min="28" max="28" width="2.85546875" customWidth="1"/>
    <col min="29" max="38" width="2.7109375" customWidth="1"/>
    <col min="39" max="39" width="2.5703125" customWidth="1"/>
    <col min="40" max="41" width="2.7109375" customWidth="1"/>
    <col min="42" max="43" width="2.7109375" style="107" customWidth="1"/>
    <col min="44" max="44" width="4.5703125" customWidth="1"/>
    <col min="45" max="45" width="4.140625" customWidth="1"/>
  </cols>
  <sheetData>
    <row r="1" spans="1:45" x14ac:dyDescent="0.25">
      <c r="A1" s="10"/>
      <c r="B1" s="4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10"/>
    </row>
    <row r="2" spans="1:45" ht="113.25" customHeight="1" x14ac:dyDescent="0.25">
      <c r="A2" s="71"/>
      <c r="B2" s="42"/>
      <c r="C2" s="6" t="s">
        <v>17</v>
      </c>
      <c r="D2" s="6" t="s">
        <v>18</v>
      </c>
      <c r="E2" s="114" t="s">
        <v>19</v>
      </c>
      <c r="F2" s="115"/>
      <c r="G2" s="43" t="s">
        <v>305</v>
      </c>
      <c r="H2" s="68" t="s">
        <v>307</v>
      </c>
      <c r="I2" s="69" t="s">
        <v>306</v>
      </c>
      <c r="J2" s="73" t="s">
        <v>114</v>
      </c>
      <c r="K2" s="9" t="s">
        <v>36</v>
      </c>
      <c r="L2" s="73" t="s">
        <v>37</v>
      </c>
      <c r="M2" s="74" t="s">
        <v>47</v>
      </c>
      <c r="N2" s="9" t="s">
        <v>53</v>
      </c>
      <c r="O2" s="73" t="s">
        <v>59</v>
      </c>
      <c r="P2" s="69" t="s">
        <v>62</v>
      </c>
      <c r="Q2" s="73" t="s">
        <v>72</v>
      </c>
      <c r="R2" s="73" t="s">
        <v>70</v>
      </c>
      <c r="S2" s="69" t="s">
        <v>73</v>
      </c>
      <c r="T2" s="73" t="s">
        <v>77</v>
      </c>
      <c r="U2" s="73" t="s">
        <v>332</v>
      </c>
      <c r="V2" s="73" t="s">
        <v>78</v>
      </c>
      <c r="W2" s="69" t="s">
        <v>80</v>
      </c>
      <c r="X2" s="69" t="s">
        <v>81</v>
      </c>
      <c r="Y2" s="9" t="s">
        <v>82</v>
      </c>
      <c r="Z2" s="69" t="s">
        <v>84</v>
      </c>
      <c r="AA2" s="69" t="s">
        <v>97</v>
      </c>
      <c r="AB2" s="73" t="s">
        <v>98</v>
      </c>
      <c r="AC2" s="69" t="s">
        <v>100</v>
      </c>
      <c r="AD2" s="73" t="s">
        <v>101</v>
      </c>
      <c r="AE2" s="73" t="s">
        <v>116</v>
      </c>
      <c r="AF2" s="69" t="s">
        <v>104</v>
      </c>
      <c r="AG2" s="73" t="s">
        <v>330</v>
      </c>
      <c r="AH2" s="73" t="s">
        <v>107</v>
      </c>
      <c r="AI2" s="69" t="s">
        <v>113</v>
      </c>
      <c r="AJ2" s="73" t="s">
        <v>318</v>
      </c>
      <c r="AK2" s="69" t="s">
        <v>131</v>
      </c>
      <c r="AL2" s="73" t="s">
        <v>130</v>
      </c>
      <c r="AM2" s="73" t="s">
        <v>328</v>
      </c>
      <c r="AN2" s="69" t="s">
        <v>321</v>
      </c>
      <c r="AO2" s="69" t="s">
        <v>320</v>
      </c>
      <c r="AP2" s="69" t="s">
        <v>337</v>
      </c>
      <c r="AQ2" s="69" t="s">
        <v>339</v>
      </c>
      <c r="AR2" s="58" t="s">
        <v>32</v>
      </c>
      <c r="AS2" s="59" t="s">
        <v>132</v>
      </c>
    </row>
    <row r="3" spans="1:45" ht="9.75" customHeight="1" x14ac:dyDescent="0.25">
      <c r="A3" s="42"/>
      <c r="B3" s="42"/>
      <c r="C3" s="32"/>
      <c r="D3" s="32"/>
      <c r="E3" s="32"/>
      <c r="F3" s="32"/>
      <c r="G3" s="33"/>
      <c r="H3" s="44"/>
      <c r="I3" s="4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4"/>
      <c r="AS3" s="42"/>
    </row>
    <row r="4" spans="1:45" x14ac:dyDescent="0.25">
      <c r="A4" s="22">
        <v>1</v>
      </c>
      <c r="B4" s="42"/>
      <c r="C4" s="82" t="s">
        <v>295</v>
      </c>
      <c r="D4" s="82" t="s">
        <v>33</v>
      </c>
      <c r="E4" s="82" t="s">
        <v>11</v>
      </c>
      <c r="F4" s="89" t="s">
        <v>20</v>
      </c>
      <c r="G4" s="15">
        <f>COUNT(H4:AQ4)</f>
        <v>12</v>
      </c>
      <c r="H4" s="15"/>
      <c r="I4" s="15"/>
      <c r="J4" s="15">
        <v>42.2</v>
      </c>
      <c r="K4" s="15"/>
      <c r="L4" s="15"/>
      <c r="M4" s="15">
        <v>16</v>
      </c>
      <c r="N4" s="15"/>
      <c r="O4" s="15"/>
      <c r="P4" s="15">
        <v>16</v>
      </c>
      <c r="Q4" s="15"/>
      <c r="R4" s="15"/>
      <c r="S4" s="15"/>
      <c r="T4" s="15"/>
      <c r="U4" s="15"/>
      <c r="V4" s="15"/>
      <c r="W4" s="15"/>
      <c r="X4" s="15">
        <v>30</v>
      </c>
      <c r="Y4" s="15"/>
      <c r="Z4" s="15">
        <v>19</v>
      </c>
      <c r="AA4" s="15"/>
      <c r="AB4" s="15"/>
      <c r="AC4" s="15"/>
      <c r="AD4" s="15"/>
      <c r="AE4" s="15"/>
      <c r="AF4" s="15">
        <v>26</v>
      </c>
      <c r="AG4" s="15">
        <v>10</v>
      </c>
      <c r="AH4" s="15">
        <v>10</v>
      </c>
      <c r="AI4" s="26">
        <f>29*1.2</f>
        <v>34.799999999999997</v>
      </c>
      <c r="AJ4" s="15"/>
      <c r="AK4" s="15"/>
      <c r="AL4" s="15"/>
      <c r="AM4" s="15"/>
      <c r="AN4" s="15">
        <v>42</v>
      </c>
      <c r="AO4" s="15">
        <v>25</v>
      </c>
      <c r="AP4" s="15"/>
      <c r="AQ4" s="15">
        <v>30</v>
      </c>
      <c r="AR4" s="108">
        <f>SUM(H4:AQ4)</f>
        <v>301</v>
      </c>
      <c r="AS4" s="102">
        <f>AR4/G4</f>
        <v>25.083333333333332</v>
      </c>
    </row>
    <row r="5" spans="1:45" x14ac:dyDescent="0.25">
      <c r="A5" s="22">
        <v>2</v>
      </c>
      <c r="B5" s="11"/>
      <c r="C5" s="82" t="s">
        <v>156</v>
      </c>
      <c r="D5" s="82" t="s">
        <v>92</v>
      </c>
      <c r="E5" s="82" t="s">
        <v>11</v>
      </c>
      <c r="F5" s="83" t="s">
        <v>26</v>
      </c>
      <c r="G5" s="15">
        <f>COUNT(H5:AQ5)</f>
        <v>14</v>
      </c>
      <c r="H5" s="15">
        <v>10</v>
      </c>
      <c r="I5" s="15">
        <v>14</v>
      </c>
      <c r="J5" s="15"/>
      <c r="K5" s="15">
        <v>3</v>
      </c>
      <c r="L5" s="15">
        <v>21</v>
      </c>
      <c r="M5" s="15">
        <v>16</v>
      </c>
      <c r="N5" s="15"/>
      <c r="O5" s="15"/>
      <c r="P5" s="15">
        <v>16</v>
      </c>
      <c r="Q5" s="15"/>
      <c r="R5" s="15"/>
      <c r="S5" s="15">
        <v>13.3</v>
      </c>
      <c r="T5" s="15"/>
      <c r="U5" s="15"/>
      <c r="V5" s="15"/>
      <c r="W5" s="15"/>
      <c r="X5" s="15"/>
      <c r="Y5" s="15"/>
      <c r="Z5" s="15"/>
      <c r="AA5" s="15">
        <v>15</v>
      </c>
      <c r="AB5" s="15"/>
      <c r="AC5" s="15"/>
      <c r="AD5" s="15">
        <v>15</v>
      </c>
      <c r="AE5" s="15">
        <v>21</v>
      </c>
      <c r="AF5" s="15"/>
      <c r="AG5" s="15">
        <v>10</v>
      </c>
      <c r="AH5" s="15">
        <v>21</v>
      </c>
      <c r="AI5" s="15"/>
      <c r="AJ5" s="15">
        <v>10</v>
      </c>
      <c r="AK5" s="15"/>
      <c r="AL5" s="15">
        <v>43</v>
      </c>
      <c r="AM5" s="15"/>
      <c r="AN5" s="15"/>
      <c r="AO5" s="15"/>
      <c r="AP5" s="15"/>
      <c r="AQ5" s="15"/>
      <c r="AR5" s="108">
        <f>SUM(H5:AQ5)</f>
        <v>228.3</v>
      </c>
      <c r="AS5" s="102">
        <f>AR5/G5</f>
        <v>16.307142857142857</v>
      </c>
    </row>
    <row r="6" spans="1:45" x14ac:dyDescent="0.25">
      <c r="A6" s="22">
        <v>3</v>
      </c>
      <c r="B6" s="42"/>
      <c r="C6" s="87" t="s">
        <v>178</v>
      </c>
      <c r="D6" s="87" t="s">
        <v>60</v>
      </c>
      <c r="E6" s="87" t="s">
        <v>11</v>
      </c>
      <c r="F6" s="88" t="s">
        <v>26</v>
      </c>
      <c r="G6" s="15">
        <f>COUNT(H6:AQ6)</f>
        <v>13</v>
      </c>
      <c r="H6" s="31">
        <v>10</v>
      </c>
      <c r="I6" s="31">
        <v>14</v>
      </c>
      <c r="J6" s="31"/>
      <c r="K6" s="31"/>
      <c r="L6" s="31"/>
      <c r="M6" s="31"/>
      <c r="N6" s="31"/>
      <c r="O6" s="31">
        <v>11.2</v>
      </c>
      <c r="P6" s="31"/>
      <c r="Q6" s="31">
        <v>10</v>
      </c>
      <c r="R6" s="31"/>
      <c r="S6" s="31">
        <v>13.3</v>
      </c>
      <c r="T6" s="31"/>
      <c r="U6" s="31"/>
      <c r="V6" s="31">
        <v>10</v>
      </c>
      <c r="W6" s="31">
        <v>17</v>
      </c>
      <c r="X6" s="31"/>
      <c r="Y6" s="31"/>
      <c r="Z6" s="31"/>
      <c r="AA6" s="31">
        <v>15</v>
      </c>
      <c r="AB6" s="31">
        <v>10</v>
      </c>
      <c r="AC6" s="31"/>
      <c r="AD6" s="31"/>
      <c r="AE6" s="31"/>
      <c r="AF6" s="31"/>
      <c r="AG6" s="31"/>
      <c r="AH6" s="31">
        <v>21</v>
      </c>
      <c r="AI6" s="31"/>
      <c r="AJ6" s="31">
        <v>10</v>
      </c>
      <c r="AK6" s="31"/>
      <c r="AL6" s="31">
        <v>43</v>
      </c>
      <c r="AM6" s="31"/>
      <c r="AN6" s="31"/>
      <c r="AO6" s="31"/>
      <c r="AP6" s="31"/>
      <c r="AQ6" s="31">
        <v>15</v>
      </c>
      <c r="AR6" s="108">
        <f>SUM(H6:AQ6)</f>
        <v>199.5</v>
      </c>
      <c r="AS6" s="102">
        <f>AR6/G6</f>
        <v>15.346153846153847</v>
      </c>
    </row>
    <row r="7" spans="1:45" x14ac:dyDescent="0.25">
      <c r="A7" s="22">
        <v>4</v>
      </c>
      <c r="B7" s="42"/>
      <c r="C7" s="82" t="s">
        <v>177</v>
      </c>
      <c r="D7" s="82" t="s">
        <v>63</v>
      </c>
      <c r="E7" s="82" t="s">
        <v>11</v>
      </c>
      <c r="F7" s="83" t="s">
        <v>26</v>
      </c>
      <c r="G7" s="15">
        <f>COUNT(H7:AQ7)</f>
        <v>9</v>
      </c>
      <c r="H7" s="15"/>
      <c r="I7" s="15">
        <v>14</v>
      </c>
      <c r="J7" s="15"/>
      <c r="K7" s="15"/>
      <c r="L7" s="15"/>
      <c r="M7" s="15">
        <v>16</v>
      </c>
      <c r="N7" s="15"/>
      <c r="O7" s="15"/>
      <c r="P7" s="15">
        <v>16</v>
      </c>
      <c r="Q7" s="15"/>
      <c r="R7" s="15"/>
      <c r="S7" s="15">
        <v>13.3</v>
      </c>
      <c r="T7" s="15"/>
      <c r="U7" s="15"/>
      <c r="V7" s="15"/>
      <c r="W7" s="15"/>
      <c r="X7" s="15"/>
      <c r="Y7" s="15"/>
      <c r="Z7" s="15">
        <v>19</v>
      </c>
      <c r="AA7" s="15">
        <v>15</v>
      </c>
      <c r="AB7" s="15"/>
      <c r="AC7" s="15"/>
      <c r="AD7" s="15"/>
      <c r="AE7" s="15"/>
      <c r="AF7" s="15">
        <v>26</v>
      </c>
      <c r="AG7" s="15"/>
      <c r="AH7" s="15"/>
      <c r="AI7" s="15">
        <v>29</v>
      </c>
      <c r="AJ7" s="15"/>
      <c r="AK7" s="15"/>
      <c r="AL7" s="15"/>
      <c r="AM7" s="15"/>
      <c r="AN7" s="15"/>
      <c r="AO7" s="15"/>
      <c r="AP7" s="15"/>
      <c r="AQ7" s="15">
        <v>47</v>
      </c>
      <c r="AR7" s="108">
        <f>SUM(H7:AQ7)</f>
        <v>195.3</v>
      </c>
      <c r="AS7" s="102">
        <f>AR7/G7</f>
        <v>21.700000000000003</v>
      </c>
    </row>
    <row r="8" spans="1:45" x14ac:dyDescent="0.25">
      <c r="A8" s="22">
        <v>5</v>
      </c>
      <c r="B8" s="42"/>
      <c r="C8" s="82" t="s">
        <v>176</v>
      </c>
      <c r="D8" s="82" t="s">
        <v>29</v>
      </c>
      <c r="E8" s="82" t="s">
        <v>11</v>
      </c>
      <c r="F8" s="83" t="s">
        <v>26</v>
      </c>
      <c r="G8" s="15">
        <f>COUNT(H8:AQ8)</f>
        <v>11</v>
      </c>
      <c r="H8" s="15">
        <v>10</v>
      </c>
      <c r="I8" s="15">
        <v>14</v>
      </c>
      <c r="J8" s="15"/>
      <c r="K8" s="15"/>
      <c r="L8" s="15">
        <v>21</v>
      </c>
      <c r="M8" s="15"/>
      <c r="N8" s="15"/>
      <c r="O8" s="15"/>
      <c r="P8" s="15"/>
      <c r="Q8" s="15">
        <v>10</v>
      </c>
      <c r="R8" s="15"/>
      <c r="S8" s="15"/>
      <c r="T8" s="15"/>
      <c r="U8" s="15">
        <v>9</v>
      </c>
      <c r="V8" s="15"/>
      <c r="W8" s="15">
        <v>17</v>
      </c>
      <c r="X8" s="15"/>
      <c r="Y8" s="15"/>
      <c r="Z8" s="15">
        <v>19</v>
      </c>
      <c r="AA8" s="15">
        <v>15</v>
      </c>
      <c r="AB8" s="15">
        <v>10</v>
      </c>
      <c r="AC8" s="15"/>
      <c r="AD8" s="15"/>
      <c r="AE8" s="15"/>
      <c r="AF8" s="15">
        <v>13</v>
      </c>
      <c r="AG8" s="15"/>
      <c r="AH8" s="15">
        <v>21</v>
      </c>
      <c r="AI8" s="15"/>
      <c r="AJ8" s="15"/>
      <c r="AK8" s="15"/>
      <c r="AL8" s="15"/>
      <c r="AM8" s="15"/>
      <c r="AN8" s="15"/>
      <c r="AO8" s="15"/>
      <c r="AP8" s="15"/>
      <c r="AQ8" s="15"/>
      <c r="AR8" s="108">
        <f>SUM(H8:AQ8)</f>
        <v>159</v>
      </c>
      <c r="AS8" s="102">
        <f>AR8/G8</f>
        <v>14.454545454545455</v>
      </c>
    </row>
    <row r="9" spans="1:45" x14ac:dyDescent="0.25">
      <c r="A9" s="22">
        <v>6</v>
      </c>
      <c r="B9" s="42"/>
      <c r="C9" s="94" t="s">
        <v>167</v>
      </c>
      <c r="D9" s="84" t="s">
        <v>22</v>
      </c>
      <c r="E9" s="84" t="s">
        <v>66</v>
      </c>
      <c r="F9" s="83" t="s">
        <v>26</v>
      </c>
      <c r="G9" s="15">
        <f>COUNT(H9:AQ9)</f>
        <v>8</v>
      </c>
      <c r="H9" s="15">
        <v>10</v>
      </c>
      <c r="I9" s="15">
        <v>14</v>
      </c>
      <c r="J9" s="15"/>
      <c r="K9" s="15"/>
      <c r="L9" s="15"/>
      <c r="M9" s="45"/>
      <c r="N9" s="15"/>
      <c r="O9" s="15"/>
      <c r="P9" s="15">
        <v>8</v>
      </c>
      <c r="Q9" s="15"/>
      <c r="R9" s="15"/>
      <c r="S9" s="15">
        <v>13.3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>
        <v>26</v>
      </c>
      <c r="AG9" s="15"/>
      <c r="AH9" s="15"/>
      <c r="AI9" s="15">
        <v>17</v>
      </c>
      <c r="AJ9" s="15"/>
      <c r="AK9" s="15">
        <v>15</v>
      </c>
      <c r="AL9" s="15"/>
      <c r="AM9" s="15"/>
      <c r="AN9" s="15"/>
      <c r="AO9" s="15">
        <v>42</v>
      </c>
      <c r="AP9" s="15"/>
      <c r="AQ9" s="15"/>
      <c r="AR9" s="108">
        <f>SUM(H9:AQ9)</f>
        <v>145.30000000000001</v>
      </c>
      <c r="AS9" s="102">
        <f>AR9/G9</f>
        <v>18.162500000000001</v>
      </c>
    </row>
    <row r="10" spans="1:45" x14ac:dyDescent="0.25">
      <c r="A10" s="22">
        <v>7</v>
      </c>
      <c r="B10" s="42"/>
      <c r="C10" s="82" t="s">
        <v>179</v>
      </c>
      <c r="D10" s="82" t="s">
        <v>267</v>
      </c>
      <c r="E10" s="82" t="s">
        <v>11</v>
      </c>
      <c r="F10" s="83" t="s">
        <v>26</v>
      </c>
      <c r="G10" s="15">
        <f>COUNT(H10:AQ10)</f>
        <v>5</v>
      </c>
      <c r="H10" s="15"/>
      <c r="I10" s="15"/>
      <c r="J10" s="15"/>
      <c r="K10" s="15"/>
      <c r="L10" s="15"/>
      <c r="M10" s="15"/>
      <c r="N10" s="15"/>
      <c r="O10" s="15"/>
      <c r="P10" s="15">
        <v>16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>
        <v>15</v>
      </c>
      <c r="AB10" s="15"/>
      <c r="AC10" s="15"/>
      <c r="AD10" s="15"/>
      <c r="AE10" s="15"/>
      <c r="AF10" s="15">
        <v>26</v>
      </c>
      <c r="AG10" s="15"/>
      <c r="AH10" s="15"/>
      <c r="AI10" s="15">
        <v>29</v>
      </c>
      <c r="AJ10" s="15"/>
      <c r="AK10" s="15">
        <v>35</v>
      </c>
      <c r="AL10" s="15"/>
      <c r="AM10" s="15"/>
      <c r="AN10" s="15"/>
      <c r="AO10" s="15"/>
      <c r="AP10" s="15"/>
      <c r="AQ10" s="15"/>
      <c r="AR10" s="108">
        <f>SUM(H10:AQ10)</f>
        <v>121</v>
      </c>
      <c r="AS10" s="102">
        <f>AR10/G10</f>
        <v>24.2</v>
      </c>
    </row>
    <row r="11" spans="1:45" x14ac:dyDescent="0.25">
      <c r="A11" s="22">
        <v>8</v>
      </c>
      <c r="B11" s="42"/>
      <c r="C11" s="82" t="s">
        <v>192</v>
      </c>
      <c r="D11" s="82" t="s">
        <v>71</v>
      </c>
      <c r="E11" s="82" t="s">
        <v>11</v>
      </c>
      <c r="F11" s="89" t="s">
        <v>20</v>
      </c>
      <c r="G11" s="15">
        <f>COUNT(H11:AQ11)</f>
        <v>8</v>
      </c>
      <c r="H11" s="15"/>
      <c r="I11" s="15">
        <v>14</v>
      </c>
      <c r="J11" s="15"/>
      <c r="K11" s="15"/>
      <c r="L11" s="15">
        <v>10.5</v>
      </c>
      <c r="M11" s="15"/>
      <c r="N11" s="15"/>
      <c r="O11" s="15"/>
      <c r="P11" s="15">
        <v>16</v>
      </c>
      <c r="Q11" s="15"/>
      <c r="R11" s="15"/>
      <c r="S11" s="15"/>
      <c r="T11" s="15"/>
      <c r="U11" s="15"/>
      <c r="V11" s="15"/>
      <c r="W11" s="15"/>
      <c r="X11" s="15"/>
      <c r="Y11" s="15"/>
      <c r="Z11" s="15">
        <v>8</v>
      </c>
      <c r="AA11" s="15"/>
      <c r="AB11" s="15">
        <v>10</v>
      </c>
      <c r="AC11" s="15"/>
      <c r="AD11" s="15"/>
      <c r="AE11" s="15"/>
      <c r="AF11" s="15">
        <v>13</v>
      </c>
      <c r="AG11" s="15"/>
      <c r="AH11" s="15"/>
      <c r="AI11" s="15">
        <v>17</v>
      </c>
      <c r="AJ11" s="15"/>
      <c r="AK11" s="15"/>
      <c r="AL11" s="15"/>
      <c r="AM11" s="15"/>
      <c r="AN11" s="15"/>
      <c r="AO11" s="15"/>
      <c r="AP11" s="15"/>
      <c r="AQ11" s="15">
        <v>30</v>
      </c>
      <c r="AR11" s="108">
        <f>SUM(H11:AQ11)</f>
        <v>118.5</v>
      </c>
      <c r="AS11" s="102">
        <f>AR11/G11</f>
        <v>14.8125</v>
      </c>
    </row>
    <row r="12" spans="1:45" x14ac:dyDescent="0.25">
      <c r="A12" s="22">
        <v>9</v>
      </c>
      <c r="B12" s="42"/>
      <c r="C12" s="82" t="s">
        <v>185</v>
      </c>
      <c r="D12" s="82" t="s">
        <v>268</v>
      </c>
      <c r="E12" s="82" t="s">
        <v>11</v>
      </c>
      <c r="F12" s="83" t="s">
        <v>26</v>
      </c>
      <c r="G12" s="15">
        <f>COUNT(H12:AQ12)</f>
        <v>5</v>
      </c>
      <c r="H12" s="15"/>
      <c r="I12" s="15"/>
      <c r="J12" s="15"/>
      <c r="K12" s="15"/>
      <c r="L12" s="15"/>
      <c r="M12" s="15"/>
      <c r="N12" s="15"/>
      <c r="O12" s="15"/>
      <c r="P12" s="15">
        <v>16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>
        <v>15</v>
      </c>
      <c r="AB12" s="15"/>
      <c r="AC12" s="15"/>
      <c r="AD12" s="15"/>
      <c r="AE12" s="15"/>
      <c r="AF12" s="15"/>
      <c r="AG12" s="15"/>
      <c r="AH12" s="15">
        <v>21</v>
      </c>
      <c r="AI12" s="15">
        <v>29</v>
      </c>
      <c r="AJ12" s="15"/>
      <c r="AK12" s="15">
        <v>35</v>
      </c>
      <c r="AL12" s="15"/>
      <c r="AM12" s="15"/>
      <c r="AN12" s="15"/>
      <c r="AO12" s="15"/>
      <c r="AP12" s="15"/>
      <c r="AQ12" s="15"/>
      <c r="AR12" s="108">
        <f>SUM(H12:AQ12)</f>
        <v>116</v>
      </c>
      <c r="AS12" s="102">
        <f>AR12/G12</f>
        <v>23.2</v>
      </c>
    </row>
    <row r="13" spans="1:45" x14ac:dyDescent="0.25">
      <c r="A13" s="22">
        <v>10</v>
      </c>
      <c r="B13" s="42"/>
      <c r="C13" s="82" t="s">
        <v>186</v>
      </c>
      <c r="D13" s="82" t="s">
        <v>34</v>
      </c>
      <c r="E13" s="82" t="s">
        <v>11</v>
      </c>
      <c r="F13" s="83" t="s">
        <v>26</v>
      </c>
      <c r="G13" s="15">
        <f>COUNT(H13:AQ13)</f>
        <v>3</v>
      </c>
      <c r="H13" s="15"/>
      <c r="I13" s="15"/>
      <c r="J13" s="15">
        <v>42.2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>
        <v>21</v>
      </c>
      <c r="AI13" s="15"/>
      <c r="AJ13" s="15"/>
      <c r="AK13" s="15"/>
      <c r="AL13" s="15">
        <v>43</v>
      </c>
      <c r="AM13" s="15"/>
      <c r="AN13" s="15"/>
      <c r="AO13" s="15"/>
      <c r="AP13" s="15"/>
      <c r="AQ13" s="15"/>
      <c r="AR13" s="108">
        <f>SUM(H13:AQ13)</f>
        <v>106.2</v>
      </c>
      <c r="AS13" s="102">
        <f>AR13/G13</f>
        <v>35.4</v>
      </c>
    </row>
    <row r="14" spans="1:45" x14ac:dyDescent="0.25">
      <c r="A14" s="22">
        <v>11</v>
      </c>
      <c r="B14" s="42"/>
      <c r="C14" s="82" t="s">
        <v>195</v>
      </c>
      <c r="D14" s="82" t="s">
        <v>92</v>
      </c>
      <c r="E14" s="82" t="s">
        <v>11</v>
      </c>
      <c r="F14" s="83" t="s">
        <v>26</v>
      </c>
      <c r="G14" s="15">
        <f>COUNT(H14:AQ14)</f>
        <v>6</v>
      </c>
      <c r="H14" s="15">
        <v>10</v>
      </c>
      <c r="I14" s="15">
        <v>14</v>
      </c>
      <c r="J14" s="15"/>
      <c r="K14" s="15"/>
      <c r="L14" s="15"/>
      <c r="M14" s="15"/>
      <c r="N14" s="15"/>
      <c r="O14" s="15"/>
      <c r="P14" s="15">
        <v>8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>
        <v>15</v>
      </c>
      <c r="AB14" s="15">
        <v>10</v>
      </c>
      <c r="AC14" s="15"/>
      <c r="AD14" s="15"/>
      <c r="AE14" s="15"/>
      <c r="AF14" s="15">
        <v>26</v>
      </c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08">
        <f>SUM(H14:AQ14)</f>
        <v>83</v>
      </c>
      <c r="AS14" s="102">
        <f>AR14/G14</f>
        <v>13.833333333333334</v>
      </c>
    </row>
    <row r="15" spans="1:45" x14ac:dyDescent="0.25">
      <c r="A15" s="22">
        <v>12</v>
      </c>
      <c r="B15" s="42"/>
      <c r="C15" s="82" t="s">
        <v>196</v>
      </c>
      <c r="D15" s="82" t="s">
        <v>272</v>
      </c>
      <c r="E15" s="82" t="s">
        <v>11</v>
      </c>
      <c r="F15" s="83" t="s">
        <v>26</v>
      </c>
      <c r="G15" s="15">
        <f>COUNT(H15:AQ15)</f>
        <v>5</v>
      </c>
      <c r="H15" s="15"/>
      <c r="I15" s="15"/>
      <c r="J15" s="15"/>
      <c r="K15" s="15"/>
      <c r="L15" s="15"/>
      <c r="M15" s="15">
        <v>16</v>
      </c>
      <c r="N15" s="15"/>
      <c r="O15" s="15"/>
      <c r="P15" s="15">
        <v>16</v>
      </c>
      <c r="Q15" s="15"/>
      <c r="R15" s="15"/>
      <c r="S15" s="15">
        <v>13</v>
      </c>
      <c r="T15" s="15"/>
      <c r="U15" s="15"/>
      <c r="V15" s="15"/>
      <c r="W15" s="15"/>
      <c r="X15" s="15"/>
      <c r="Y15" s="15"/>
      <c r="Z15" s="15">
        <v>19</v>
      </c>
      <c r="AA15" s="15">
        <v>15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08">
        <f>SUM(H15:AQ15)</f>
        <v>79</v>
      </c>
      <c r="AS15" s="102">
        <f>AR15/G15</f>
        <v>15.8</v>
      </c>
    </row>
    <row r="16" spans="1:45" x14ac:dyDescent="0.25">
      <c r="A16" s="22">
        <v>13</v>
      </c>
      <c r="B16" s="42"/>
      <c r="C16" s="82" t="s">
        <v>205</v>
      </c>
      <c r="D16" s="82" t="s">
        <v>296</v>
      </c>
      <c r="E16" s="82" t="s">
        <v>11</v>
      </c>
      <c r="F16" s="89" t="s">
        <v>23</v>
      </c>
      <c r="G16" s="15">
        <f>COUNT(H16:AQ16)</f>
        <v>5</v>
      </c>
      <c r="H16" s="15"/>
      <c r="I16" s="15"/>
      <c r="J16" s="15"/>
      <c r="K16" s="15"/>
      <c r="L16" s="15">
        <v>21</v>
      </c>
      <c r="M16" s="15"/>
      <c r="N16" s="15"/>
      <c r="O16" s="15"/>
      <c r="P16" s="15">
        <v>16</v>
      </c>
      <c r="Q16" s="15"/>
      <c r="R16" s="15"/>
      <c r="S16" s="15"/>
      <c r="T16" s="15"/>
      <c r="U16" s="15">
        <v>15</v>
      </c>
      <c r="V16" s="15"/>
      <c r="W16" s="15"/>
      <c r="X16" s="15"/>
      <c r="Y16" s="15"/>
      <c r="Z16" s="15"/>
      <c r="AA16" s="15">
        <v>15</v>
      </c>
      <c r="AB16" s="15">
        <v>10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08">
        <f>SUM(H16:AQ16)</f>
        <v>77</v>
      </c>
      <c r="AS16" s="102">
        <f>AR16/G16</f>
        <v>15.4</v>
      </c>
    </row>
    <row r="17" spans="1:45" x14ac:dyDescent="0.25">
      <c r="A17" s="22">
        <v>14</v>
      </c>
      <c r="B17" s="42"/>
      <c r="C17" s="82" t="s">
        <v>206</v>
      </c>
      <c r="D17" s="82" t="s">
        <v>45</v>
      </c>
      <c r="E17" s="82" t="s">
        <v>11</v>
      </c>
      <c r="F17" s="83" t="s">
        <v>39</v>
      </c>
      <c r="G17" s="15">
        <f>COUNT(H17:AQ17)</f>
        <v>5</v>
      </c>
      <c r="H17" s="15"/>
      <c r="I17" s="15">
        <v>14</v>
      </c>
      <c r="J17" s="15"/>
      <c r="K17" s="15"/>
      <c r="L17" s="15"/>
      <c r="M17" s="15">
        <v>16</v>
      </c>
      <c r="N17" s="15"/>
      <c r="O17" s="15"/>
      <c r="P17" s="15">
        <v>16</v>
      </c>
      <c r="Q17" s="15"/>
      <c r="R17" s="15"/>
      <c r="S17" s="15">
        <v>13.3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>
        <v>15</v>
      </c>
      <c r="AR17" s="108">
        <f>SUM(H17:AQ17)</f>
        <v>74.3</v>
      </c>
      <c r="AS17" s="102">
        <f>AR17/G17</f>
        <v>14.86</v>
      </c>
    </row>
    <row r="18" spans="1:45" x14ac:dyDescent="0.25">
      <c r="A18" s="22">
        <v>15</v>
      </c>
      <c r="B18" s="42"/>
      <c r="C18" s="82" t="s">
        <v>189</v>
      </c>
      <c r="D18" s="82" t="s">
        <v>42</v>
      </c>
      <c r="E18" s="82" t="s">
        <v>11</v>
      </c>
      <c r="F18" s="89" t="s">
        <v>20</v>
      </c>
      <c r="G18" s="15">
        <f>COUNT(H18:AQ18)</f>
        <v>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>
        <v>10</v>
      </c>
      <c r="AC18" s="15"/>
      <c r="AD18" s="15"/>
      <c r="AE18" s="15"/>
      <c r="AF18" s="15"/>
      <c r="AG18" s="15"/>
      <c r="AH18" s="15">
        <v>21</v>
      </c>
      <c r="AI18" s="15"/>
      <c r="AJ18" s="15"/>
      <c r="AK18" s="15"/>
      <c r="AL18" s="15">
        <v>43</v>
      </c>
      <c r="AM18" s="15"/>
      <c r="AN18" s="15"/>
      <c r="AO18" s="15"/>
      <c r="AP18" s="15"/>
      <c r="AQ18" s="15"/>
      <c r="AR18" s="108">
        <f>SUM(H18:AQ18)</f>
        <v>74</v>
      </c>
      <c r="AS18" s="102">
        <f>AR18/G18</f>
        <v>24.666666666666668</v>
      </c>
    </row>
    <row r="19" spans="1:45" x14ac:dyDescent="0.25">
      <c r="A19" s="22">
        <v>16</v>
      </c>
      <c r="B19" s="42"/>
      <c r="C19" s="84" t="s">
        <v>199</v>
      </c>
      <c r="D19" s="84" t="s">
        <v>22</v>
      </c>
      <c r="E19" s="84" t="s">
        <v>66</v>
      </c>
      <c r="F19" s="89" t="s">
        <v>20</v>
      </c>
      <c r="G19" s="15">
        <f>COUNT(H19:AQ19)</f>
        <v>4</v>
      </c>
      <c r="H19" s="15">
        <v>10</v>
      </c>
      <c r="I19" s="15"/>
      <c r="J19" s="15"/>
      <c r="K19" s="15"/>
      <c r="L19" s="15"/>
      <c r="M19" s="15"/>
      <c r="N19" s="15"/>
      <c r="O19" s="15"/>
      <c r="P19" s="15"/>
      <c r="Q19" s="15">
        <v>10</v>
      </c>
      <c r="R19" s="15"/>
      <c r="S19" s="15"/>
      <c r="T19" s="15"/>
      <c r="U19" s="15"/>
      <c r="V19" s="15">
        <v>10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>
        <v>43</v>
      </c>
      <c r="AM19" s="15"/>
      <c r="AN19" s="15"/>
      <c r="AO19" s="15"/>
      <c r="AP19" s="15"/>
      <c r="AQ19" s="15"/>
      <c r="AR19" s="108">
        <f>SUM(H19:AQ19)</f>
        <v>73</v>
      </c>
      <c r="AS19" s="102">
        <f>AR19/G19</f>
        <v>18.25</v>
      </c>
    </row>
    <row r="20" spans="1:45" x14ac:dyDescent="0.25">
      <c r="A20" s="22">
        <v>17</v>
      </c>
      <c r="B20" s="42"/>
      <c r="C20" s="82" t="s">
        <v>201</v>
      </c>
      <c r="D20" s="82" t="s">
        <v>93</v>
      </c>
      <c r="E20" s="82" t="s">
        <v>11</v>
      </c>
      <c r="F20" s="83" t="s">
        <v>26</v>
      </c>
      <c r="G20" s="15">
        <f>COUNT(H20:AQ20)</f>
        <v>5</v>
      </c>
      <c r="H20" s="15"/>
      <c r="I20" s="15">
        <v>14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>
        <v>10</v>
      </c>
      <c r="AC20" s="15"/>
      <c r="AD20" s="15"/>
      <c r="AE20" s="15"/>
      <c r="AF20" s="15">
        <v>13</v>
      </c>
      <c r="AG20" s="15"/>
      <c r="AH20" s="15"/>
      <c r="AI20" s="15">
        <v>17</v>
      </c>
      <c r="AJ20" s="15"/>
      <c r="AK20" s="15">
        <v>15</v>
      </c>
      <c r="AL20" s="15"/>
      <c r="AM20" s="15"/>
      <c r="AN20" s="15"/>
      <c r="AO20" s="15"/>
      <c r="AP20" s="15"/>
      <c r="AQ20" s="15"/>
      <c r="AR20" s="108">
        <f>SUM(H20:AQ20)</f>
        <v>69</v>
      </c>
      <c r="AS20" s="102">
        <f>AR20/G20</f>
        <v>13.8</v>
      </c>
    </row>
    <row r="21" spans="1:45" x14ac:dyDescent="0.25">
      <c r="A21" s="22">
        <v>18</v>
      </c>
      <c r="B21" s="42"/>
      <c r="C21" s="82" t="s">
        <v>198</v>
      </c>
      <c r="D21" s="82" t="s">
        <v>38</v>
      </c>
      <c r="E21" s="82" t="s">
        <v>11</v>
      </c>
      <c r="F21" s="83" t="s">
        <v>39</v>
      </c>
      <c r="G21" s="15">
        <f>COUNT(H21:AQ21)</f>
        <v>5</v>
      </c>
      <c r="H21" s="15"/>
      <c r="I21" s="15"/>
      <c r="J21" s="15"/>
      <c r="K21" s="15"/>
      <c r="L21" s="15">
        <v>10.5</v>
      </c>
      <c r="M21" s="15">
        <v>16</v>
      </c>
      <c r="N21" s="15"/>
      <c r="O21" s="15"/>
      <c r="P21" s="15"/>
      <c r="Q21" s="15"/>
      <c r="R21" s="15"/>
      <c r="S21" s="15"/>
      <c r="T21" s="15"/>
      <c r="U21" s="15">
        <v>9</v>
      </c>
      <c r="V21" s="15"/>
      <c r="W21" s="15"/>
      <c r="X21" s="15"/>
      <c r="Y21" s="15"/>
      <c r="Z21" s="15"/>
      <c r="AA21" s="15">
        <v>15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>
        <v>15</v>
      </c>
      <c r="AR21" s="108">
        <f>SUM(H21:AQ21)</f>
        <v>65.5</v>
      </c>
      <c r="AS21" s="102">
        <f>AR21/G21</f>
        <v>13.1</v>
      </c>
    </row>
    <row r="22" spans="1:45" x14ac:dyDescent="0.25">
      <c r="A22" s="22">
        <v>19</v>
      </c>
      <c r="B22" s="42"/>
      <c r="C22" s="82" t="s">
        <v>204</v>
      </c>
      <c r="D22" s="82" t="s">
        <v>135</v>
      </c>
      <c r="E22" s="82" t="s">
        <v>11</v>
      </c>
      <c r="F22" s="83" t="s">
        <v>26</v>
      </c>
      <c r="G22" s="15">
        <f>COUNT(H22:AQ22)</f>
        <v>4</v>
      </c>
      <c r="H22" s="15">
        <v>10</v>
      </c>
      <c r="I22" s="15"/>
      <c r="J22" s="15"/>
      <c r="K22" s="15"/>
      <c r="L22" s="15"/>
      <c r="M22" s="15">
        <v>16</v>
      </c>
      <c r="N22" s="15"/>
      <c r="O22" s="15"/>
      <c r="P22" s="15">
        <v>16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>
        <v>21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08">
        <f>SUM(H22:AQ22)</f>
        <v>63</v>
      </c>
      <c r="AS22" s="102">
        <f>AR22/G22</f>
        <v>15.75</v>
      </c>
    </row>
    <row r="23" spans="1:45" x14ac:dyDescent="0.25">
      <c r="A23" s="22">
        <v>20</v>
      </c>
      <c r="B23" s="42"/>
      <c r="C23" s="97" t="s">
        <v>213</v>
      </c>
      <c r="D23" s="97" t="s">
        <v>51</v>
      </c>
      <c r="E23" s="82" t="s">
        <v>11</v>
      </c>
      <c r="F23" s="83" t="s">
        <v>26</v>
      </c>
      <c r="G23" s="15">
        <f>COUNT(H23:AQ23)</f>
        <v>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>
        <v>15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>
        <v>47</v>
      </c>
      <c r="AR23" s="108">
        <f>SUM(H23:AQ23)</f>
        <v>62</v>
      </c>
      <c r="AS23" s="102">
        <f>AR23/G23</f>
        <v>31</v>
      </c>
    </row>
    <row r="24" spans="1:45" x14ac:dyDescent="0.25">
      <c r="A24" s="22">
        <v>21</v>
      </c>
      <c r="B24" s="42"/>
      <c r="C24" s="95" t="s">
        <v>188</v>
      </c>
      <c r="D24" s="95" t="s">
        <v>43</v>
      </c>
      <c r="E24" s="95" t="s">
        <v>11</v>
      </c>
      <c r="F24" s="83" t="s">
        <v>39</v>
      </c>
      <c r="G24" s="15">
        <f>COUNT(H24:AQ24)</f>
        <v>5</v>
      </c>
      <c r="H24" s="15"/>
      <c r="I24" s="15"/>
      <c r="J24" s="15"/>
      <c r="K24" s="15"/>
      <c r="L24" s="15"/>
      <c r="M24" s="15">
        <v>16</v>
      </c>
      <c r="N24" s="15"/>
      <c r="O24" s="15"/>
      <c r="P24" s="15"/>
      <c r="Q24" s="15"/>
      <c r="R24" s="15"/>
      <c r="S24" s="15">
        <v>13.3</v>
      </c>
      <c r="T24" s="15"/>
      <c r="U24" s="15">
        <v>9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>
        <v>13</v>
      </c>
      <c r="AG24" s="15"/>
      <c r="AH24" s="15">
        <v>10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08">
        <f>SUM(H24:AQ24)</f>
        <v>61.3</v>
      </c>
      <c r="AS24" s="102">
        <f>AR24/G24</f>
        <v>12.26</v>
      </c>
    </row>
    <row r="25" spans="1:45" x14ac:dyDescent="0.25">
      <c r="A25" s="22">
        <v>22</v>
      </c>
      <c r="B25" s="42"/>
      <c r="C25" s="97" t="s">
        <v>207</v>
      </c>
      <c r="D25" s="97" t="s">
        <v>105</v>
      </c>
      <c r="E25" s="97" t="s">
        <v>11</v>
      </c>
      <c r="F25" s="83" t="s">
        <v>26</v>
      </c>
      <c r="G25" s="15">
        <f>COUNT(H25:AQ25)</f>
        <v>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6">
        <f>26*1.3</f>
        <v>33.800000000000004</v>
      </c>
      <c r="AG25" s="15"/>
      <c r="AH25" s="26">
        <f>21*1.2</f>
        <v>25.2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08">
        <f>SUM(H25:AQ25)</f>
        <v>59</v>
      </c>
      <c r="AS25" s="102">
        <f>AR25/G25</f>
        <v>29.5</v>
      </c>
    </row>
    <row r="26" spans="1:45" x14ac:dyDescent="0.25">
      <c r="A26" s="22">
        <v>23</v>
      </c>
      <c r="B26" s="42"/>
      <c r="C26" s="82" t="s">
        <v>208</v>
      </c>
      <c r="D26" s="82" t="s">
        <v>274</v>
      </c>
      <c r="E26" s="82" t="s">
        <v>11</v>
      </c>
      <c r="F26" s="83" t="s">
        <v>39</v>
      </c>
      <c r="G26" s="15">
        <f>COUNT(H26:AQ26)</f>
        <v>3</v>
      </c>
      <c r="H26" s="15"/>
      <c r="I26" s="15"/>
      <c r="J26" s="15"/>
      <c r="K26" s="15"/>
      <c r="L26" s="15"/>
      <c r="M26" s="15">
        <v>16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>
        <v>26</v>
      </c>
      <c r="AG26" s="15"/>
      <c r="AH26" s="15"/>
      <c r="AI26" s="38">
        <v>17</v>
      </c>
      <c r="AJ26" s="15"/>
      <c r="AK26" s="15"/>
      <c r="AL26" s="15"/>
      <c r="AM26" s="15"/>
      <c r="AN26" s="15"/>
      <c r="AO26" s="15"/>
      <c r="AP26" s="15"/>
      <c r="AQ26" s="15"/>
      <c r="AR26" s="108">
        <f>SUM(H26:AQ26)</f>
        <v>59</v>
      </c>
      <c r="AS26" s="102">
        <f>AR26/G26</f>
        <v>19.666666666666668</v>
      </c>
    </row>
    <row r="27" spans="1:45" x14ac:dyDescent="0.25">
      <c r="A27" s="22">
        <v>24</v>
      </c>
      <c r="B27" s="42"/>
      <c r="C27" s="82" t="s">
        <v>303</v>
      </c>
      <c r="D27" s="82" t="s">
        <v>282</v>
      </c>
      <c r="E27" s="82" t="s">
        <v>11</v>
      </c>
      <c r="F27" s="83" t="s">
        <v>26</v>
      </c>
      <c r="G27" s="15">
        <f>COUNT(H27:AQ27)</f>
        <v>3</v>
      </c>
      <c r="H27" s="15"/>
      <c r="I27" s="15"/>
      <c r="J27" s="15"/>
      <c r="K27" s="15"/>
      <c r="L27" s="15"/>
      <c r="M27" s="15"/>
      <c r="N27" s="15"/>
      <c r="O27" s="15"/>
      <c r="P27" s="26">
        <f>16*1.3</f>
        <v>20.8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>
        <f>15*1.5</f>
        <v>22.5</v>
      </c>
      <c r="AB27" s="26"/>
      <c r="AC27" s="26"/>
      <c r="AD27" s="38">
        <v>15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108">
        <f>SUM(H27:AQ27)</f>
        <v>58.3</v>
      </c>
      <c r="AS27" s="102">
        <f>AR27/G27</f>
        <v>19.433333333333334</v>
      </c>
    </row>
    <row r="28" spans="1:45" x14ac:dyDescent="0.25">
      <c r="A28" s="22">
        <v>25</v>
      </c>
      <c r="B28" s="42"/>
      <c r="C28" s="82" t="s">
        <v>210</v>
      </c>
      <c r="D28" s="82" t="s">
        <v>0</v>
      </c>
      <c r="E28" s="82" t="s">
        <v>11</v>
      </c>
      <c r="F28" s="89" t="s">
        <v>20</v>
      </c>
      <c r="G28" s="15">
        <f>COUNT(H28:AQ28)</f>
        <v>4</v>
      </c>
      <c r="H28" s="26">
        <v>13</v>
      </c>
      <c r="I28" s="15">
        <v>14</v>
      </c>
      <c r="J28" s="15"/>
      <c r="K28" s="15"/>
      <c r="L28" s="15">
        <v>21</v>
      </c>
      <c r="M28" s="15"/>
      <c r="N28" s="15"/>
      <c r="O28" s="15"/>
      <c r="P28" s="15"/>
      <c r="Q28" s="15">
        <v>10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08">
        <f>SUM(H28:AQ28)</f>
        <v>58</v>
      </c>
      <c r="AS28" s="102">
        <f>AR28/G28</f>
        <v>14.5</v>
      </c>
    </row>
    <row r="29" spans="1:45" x14ac:dyDescent="0.25">
      <c r="A29" s="22">
        <v>26</v>
      </c>
      <c r="B29" s="42"/>
      <c r="C29" s="82" t="s">
        <v>211</v>
      </c>
      <c r="D29" s="82" t="s">
        <v>42</v>
      </c>
      <c r="E29" s="82" t="s">
        <v>11</v>
      </c>
      <c r="F29" s="83" t="s">
        <v>26</v>
      </c>
      <c r="G29" s="15">
        <f>COUNT(H29:AQ29)</f>
        <v>3</v>
      </c>
      <c r="H29" s="15"/>
      <c r="I29" s="15">
        <v>14</v>
      </c>
      <c r="J29" s="15"/>
      <c r="K29" s="15"/>
      <c r="L29" s="15"/>
      <c r="M29" s="15">
        <v>16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>
        <v>26</v>
      </c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08">
        <f>SUM(H29:AQ29)</f>
        <v>56</v>
      </c>
      <c r="AS29" s="102">
        <f>AR29/G29</f>
        <v>18.666666666666668</v>
      </c>
    </row>
    <row r="30" spans="1:45" x14ac:dyDescent="0.25">
      <c r="A30" s="22">
        <v>27</v>
      </c>
      <c r="B30" s="42"/>
      <c r="C30" s="82" t="s">
        <v>166</v>
      </c>
      <c r="D30" s="82" t="s">
        <v>64</v>
      </c>
      <c r="E30" s="82" t="s">
        <v>11</v>
      </c>
      <c r="F30" s="83" t="s">
        <v>26</v>
      </c>
      <c r="G30" s="15">
        <f>COUNT(H30:AQ30)</f>
        <v>3</v>
      </c>
      <c r="H30" s="15"/>
      <c r="I30" s="15"/>
      <c r="J30" s="15"/>
      <c r="K30" s="15"/>
      <c r="L30" s="15"/>
      <c r="M30" s="15"/>
      <c r="N30" s="15"/>
      <c r="O30" s="15"/>
      <c r="P30" s="15">
        <v>16</v>
      </c>
      <c r="Q30" s="15"/>
      <c r="R30" s="15"/>
      <c r="S30" s="15">
        <v>13.3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>
        <v>26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08">
        <f>SUM(H30:AQ30)</f>
        <v>55.3</v>
      </c>
      <c r="AS30" s="102">
        <f>AR30/G30</f>
        <v>18.433333333333334</v>
      </c>
    </row>
    <row r="31" spans="1:45" x14ac:dyDescent="0.25">
      <c r="A31" s="22">
        <v>28</v>
      </c>
      <c r="B31" s="42"/>
      <c r="C31" s="84" t="s">
        <v>166</v>
      </c>
      <c r="D31" s="84" t="s">
        <v>91</v>
      </c>
      <c r="E31" s="85" t="s">
        <v>66</v>
      </c>
      <c r="F31" s="83" t="s">
        <v>26</v>
      </c>
      <c r="G31" s="15">
        <f>COUNT(H31:AQ31)</f>
        <v>5</v>
      </c>
      <c r="H31" s="15"/>
      <c r="I31" s="15">
        <v>8</v>
      </c>
      <c r="J31" s="15"/>
      <c r="K31" s="15"/>
      <c r="L31" s="15"/>
      <c r="M31" s="15">
        <v>16</v>
      </c>
      <c r="N31" s="15"/>
      <c r="O31" s="15"/>
      <c r="P31" s="15">
        <v>8</v>
      </c>
      <c r="Q31" s="15"/>
      <c r="R31" s="15"/>
      <c r="S31" s="15">
        <v>13.3</v>
      </c>
      <c r="T31" s="15"/>
      <c r="U31" s="15"/>
      <c r="V31" s="15"/>
      <c r="W31" s="15"/>
      <c r="X31" s="15"/>
      <c r="Y31" s="15"/>
      <c r="Z31" s="15"/>
      <c r="AA31" s="15"/>
      <c r="AB31" s="15">
        <v>10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08">
        <f>SUM(H31:AQ31)</f>
        <v>55.3</v>
      </c>
      <c r="AS31" s="102">
        <f>AR31/G31</f>
        <v>11.059999999999999</v>
      </c>
    </row>
    <row r="32" spans="1:45" x14ac:dyDescent="0.25">
      <c r="A32" s="22">
        <v>29</v>
      </c>
      <c r="B32" s="42"/>
      <c r="C32" s="82" t="s">
        <v>214</v>
      </c>
      <c r="D32" s="82" t="s">
        <v>28</v>
      </c>
      <c r="E32" s="82" t="s">
        <v>11</v>
      </c>
      <c r="F32" s="89" t="s">
        <v>23</v>
      </c>
      <c r="G32" s="15">
        <f>COUNT(H32:AQ32)</f>
        <v>3</v>
      </c>
      <c r="H32" s="15"/>
      <c r="I32" s="109">
        <f>14*1.3</f>
        <v>18.2</v>
      </c>
      <c r="J32" s="28"/>
      <c r="K32" s="28"/>
      <c r="L32" s="28"/>
      <c r="M32" s="109">
        <f>16*1.3</f>
        <v>20.8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110">
        <v>15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108">
        <f>SUM(H32:AQ32)</f>
        <v>54</v>
      </c>
      <c r="AS32" s="102">
        <f>AR32/G32</f>
        <v>18</v>
      </c>
    </row>
    <row r="33" spans="1:45" x14ac:dyDescent="0.25">
      <c r="A33" s="22">
        <v>30</v>
      </c>
      <c r="B33" s="42"/>
      <c r="C33" s="95" t="s">
        <v>215</v>
      </c>
      <c r="D33" s="95" t="s">
        <v>29</v>
      </c>
      <c r="E33" s="82" t="s">
        <v>11</v>
      </c>
      <c r="F33" s="89" t="s">
        <v>20</v>
      </c>
      <c r="G33" s="15">
        <f>COUNT(H33:AQ33)</f>
        <v>3</v>
      </c>
      <c r="H33" s="15"/>
      <c r="I33" s="15"/>
      <c r="J33" s="15"/>
      <c r="K33" s="15"/>
      <c r="L33" s="15"/>
      <c r="M33" s="15">
        <v>16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6">
        <f>19*1.2</f>
        <v>22.8</v>
      </c>
      <c r="AA33" s="15">
        <v>15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08">
        <f>SUM(H33:AQ33)</f>
        <v>53.8</v>
      </c>
      <c r="AS33" s="102">
        <f>AR33/G33</f>
        <v>17.933333333333334</v>
      </c>
    </row>
    <row r="34" spans="1:45" x14ac:dyDescent="0.25">
      <c r="A34" s="22">
        <v>31</v>
      </c>
      <c r="B34" s="42"/>
      <c r="C34" s="82" t="s">
        <v>180</v>
      </c>
      <c r="D34" s="82" t="s">
        <v>50</v>
      </c>
      <c r="E34" s="82" t="s">
        <v>11</v>
      </c>
      <c r="F34" s="89" t="s">
        <v>23</v>
      </c>
      <c r="G34" s="15">
        <f>COUNT(H34:AQ34)</f>
        <v>5</v>
      </c>
      <c r="H34" s="15">
        <v>4.5</v>
      </c>
      <c r="I34" s="15"/>
      <c r="J34" s="15"/>
      <c r="K34" s="15"/>
      <c r="L34" s="15"/>
      <c r="M34" s="15"/>
      <c r="N34" s="26"/>
      <c r="O34" s="26"/>
      <c r="P34" s="26">
        <f>8*1.3</f>
        <v>10.4</v>
      </c>
      <c r="Q34" s="26"/>
      <c r="R34" s="26"/>
      <c r="S34" s="15">
        <v>13.3</v>
      </c>
      <c r="T34" s="15"/>
      <c r="U34" s="15"/>
      <c r="V34" s="15"/>
      <c r="W34" s="15"/>
      <c r="X34" s="15"/>
      <c r="Y34" s="15"/>
      <c r="Z34" s="15"/>
      <c r="AA34" s="15"/>
      <c r="AB34" s="26">
        <f>10*1.5</f>
        <v>15</v>
      </c>
      <c r="AC34" s="26"/>
      <c r="AD34" s="26"/>
      <c r="AE34" s="38"/>
      <c r="AF34" s="38"/>
      <c r="AG34" s="38"/>
      <c r="AH34" s="38"/>
      <c r="AI34" s="38"/>
      <c r="AJ34" s="38"/>
      <c r="AK34" s="38"/>
      <c r="AL34" s="38"/>
      <c r="AM34" s="38">
        <v>10</v>
      </c>
      <c r="AN34" s="38"/>
      <c r="AO34" s="38"/>
      <c r="AP34" s="38"/>
      <c r="AQ34" s="38"/>
      <c r="AR34" s="108">
        <f>SUM(H34:AQ34)</f>
        <v>53.2</v>
      </c>
      <c r="AS34" s="102">
        <f>AR34/G34</f>
        <v>10.64</v>
      </c>
    </row>
    <row r="35" spans="1:45" x14ac:dyDescent="0.25">
      <c r="A35" s="22">
        <v>32</v>
      </c>
      <c r="B35" s="42"/>
      <c r="C35" s="82" t="s">
        <v>242</v>
      </c>
      <c r="D35" s="82" t="s">
        <v>42</v>
      </c>
      <c r="E35" s="82" t="s">
        <v>11</v>
      </c>
      <c r="F35" s="89" t="s">
        <v>23</v>
      </c>
      <c r="G35" s="15">
        <f>COUNT(H35:AQ35)</f>
        <v>2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>
        <f>17*1.2</f>
        <v>20.399999999999999</v>
      </c>
      <c r="AJ35" s="15"/>
      <c r="AK35" s="15"/>
      <c r="AL35" s="15"/>
      <c r="AM35" s="15"/>
      <c r="AN35" s="15"/>
      <c r="AO35" s="15"/>
      <c r="AP35" s="15"/>
      <c r="AQ35" s="15">
        <v>30</v>
      </c>
      <c r="AR35" s="108">
        <f>SUM(H35:AQ35)</f>
        <v>50.4</v>
      </c>
      <c r="AS35" s="102">
        <f>AR35/G35</f>
        <v>25.2</v>
      </c>
    </row>
    <row r="36" spans="1:45" x14ac:dyDescent="0.25">
      <c r="A36" s="22">
        <v>33</v>
      </c>
      <c r="B36" s="42"/>
      <c r="C36" s="82" t="s">
        <v>216</v>
      </c>
      <c r="D36" s="82" t="s">
        <v>90</v>
      </c>
      <c r="E36" s="82" t="s">
        <v>11</v>
      </c>
      <c r="F36" s="83" t="s">
        <v>26</v>
      </c>
      <c r="G36" s="15">
        <f>COUNT(H36:AQ36)</f>
        <v>3</v>
      </c>
      <c r="H36" s="15"/>
      <c r="I36" s="15">
        <v>14</v>
      </c>
      <c r="J36" s="15"/>
      <c r="K36" s="15"/>
      <c r="L36" s="15"/>
      <c r="M36" s="15"/>
      <c r="N36" s="15"/>
      <c r="O36" s="15"/>
      <c r="P36" s="15">
        <v>16</v>
      </c>
      <c r="Q36" s="15"/>
      <c r="R36" s="15"/>
      <c r="S36" s="15"/>
      <c r="T36" s="15"/>
      <c r="U36" s="15"/>
      <c r="V36" s="15"/>
      <c r="W36" s="15"/>
      <c r="X36" s="15"/>
      <c r="Y36" s="15"/>
      <c r="Z36" s="15">
        <v>19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08">
        <f>SUM(H36:AQ36)</f>
        <v>49</v>
      </c>
      <c r="AS36" s="102">
        <f>AR36/G36</f>
        <v>16.333333333333332</v>
      </c>
    </row>
    <row r="37" spans="1:45" x14ac:dyDescent="0.25">
      <c r="A37" s="22">
        <v>34</v>
      </c>
      <c r="B37" s="42"/>
      <c r="C37" s="82" t="s">
        <v>242</v>
      </c>
      <c r="D37" s="82" t="s">
        <v>282</v>
      </c>
      <c r="E37" s="82" t="s">
        <v>11</v>
      </c>
      <c r="F37" s="83" t="s">
        <v>26</v>
      </c>
      <c r="G37" s="15">
        <f>COUNT(H37:AQ37)</f>
        <v>2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v>17</v>
      </c>
      <c r="AJ37" s="15"/>
      <c r="AK37" s="15"/>
      <c r="AL37" s="15"/>
      <c r="AM37" s="15"/>
      <c r="AN37" s="15"/>
      <c r="AO37" s="15"/>
      <c r="AP37" s="15"/>
      <c r="AQ37" s="15">
        <v>30</v>
      </c>
      <c r="AR37" s="108">
        <f>SUM(H37:AQ37)</f>
        <v>47</v>
      </c>
      <c r="AS37" s="102">
        <f>AR37/G37</f>
        <v>23.5</v>
      </c>
    </row>
    <row r="38" spans="1:45" x14ac:dyDescent="0.25">
      <c r="A38" s="22">
        <v>35</v>
      </c>
      <c r="B38" s="42"/>
      <c r="C38" s="82" t="s">
        <v>217</v>
      </c>
      <c r="D38" s="82" t="s">
        <v>79</v>
      </c>
      <c r="E38" s="82" t="s">
        <v>11</v>
      </c>
      <c r="F38" s="83" t="s">
        <v>26</v>
      </c>
      <c r="G38" s="15">
        <f>COUNT(H38:AQ38)</f>
        <v>4</v>
      </c>
      <c r="H38" s="15">
        <v>10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9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>
        <v>10</v>
      </c>
      <c r="AI38" s="15">
        <v>17</v>
      </c>
      <c r="AJ38" s="15"/>
      <c r="AK38" s="15"/>
      <c r="AL38" s="15"/>
      <c r="AM38" s="15"/>
      <c r="AN38" s="15"/>
      <c r="AO38" s="15"/>
      <c r="AP38" s="15"/>
      <c r="AQ38" s="15"/>
      <c r="AR38" s="108">
        <f>SUM(H38:AQ38)</f>
        <v>46</v>
      </c>
      <c r="AS38" s="102">
        <f>AR38/G38</f>
        <v>11.5</v>
      </c>
    </row>
    <row r="39" spans="1:45" x14ac:dyDescent="0.25">
      <c r="A39" s="22">
        <v>36</v>
      </c>
      <c r="B39" s="42"/>
      <c r="C39" s="92" t="s">
        <v>166</v>
      </c>
      <c r="D39" s="92" t="s">
        <v>158</v>
      </c>
      <c r="E39" s="92" t="s">
        <v>66</v>
      </c>
      <c r="F39" s="89" t="s">
        <v>20</v>
      </c>
      <c r="G39" s="15">
        <f>COUNT(H39:AQ39)</f>
        <v>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v>13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>
        <v>22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>
        <v>10</v>
      </c>
      <c r="AN39" s="15"/>
      <c r="AO39" s="15"/>
      <c r="AP39" s="15"/>
      <c r="AQ39" s="15"/>
      <c r="AR39" s="108">
        <f>SUM(H39:AQ39)</f>
        <v>45</v>
      </c>
      <c r="AS39" s="102">
        <f>AR39/G39</f>
        <v>15</v>
      </c>
    </row>
    <row r="40" spans="1:45" x14ac:dyDescent="0.25">
      <c r="A40" s="22">
        <v>37</v>
      </c>
      <c r="B40" s="42"/>
      <c r="C40" s="82" t="s">
        <v>229</v>
      </c>
      <c r="D40" s="82" t="s">
        <v>275</v>
      </c>
      <c r="E40" s="82" t="s">
        <v>11</v>
      </c>
      <c r="F40" s="89" t="s">
        <v>23</v>
      </c>
      <c r="G40" s="15">
        <f>COUNT(H40:AQ40)</f>
        <v>2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>
        <v>15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>
        <v>29</v>
      </c>
      <c r="AJ40" s="15"/>
      <c r="AK40" s="15"/>
      <c r="AL40" s="15"/>
      <c r="AM40" s="15"/>
      <c r="AN40" s="15"/>
      <c r="AO40" s="15"/>
      <c r="AP40" s="15"/>
      <c r="AQ40" s="15"/>
      <c r="AR40" s="108">
        <f>SUM(H40:AQ40)</f>
        <v>44</v>
      </c>
      <c r="AS40" s="102">
        <f>AR40/G40</f>
        <v>22</v>
      </c>
    </row>
    <row r="41" spans="1:45" x14ac:dyDescent="0.25">
      <c r="A41" s="22">
        <v>38</v>
      </c>
      <c r="B41" s="42"/>
      <c r="C41" s="82" t="s">
        <v>219</v>
      </c>
      <c r="D41" s="82" t="s">
        <v>267</v>
      </c>
      <c r="E41" s="82" t="s">
        <v>11</v>
      </c>
      <c r="F41" s="89" t="s">
        <v>23</v>
      </c>
      <c r="G41" s="15">
        <f>COUNT(H41:AQ41)</f>
        <v>3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>
        <v>15</v>
      </c>
      <c r="AB41" s="15">
        <v>10</v>
      </c>
      <c r="AC41" s="15"/>
      <c r="AD41" s="15"/>
      <c r="AE41" s="15"/>
      <c r="AF41" s="15"/>
      <c r="AG41" s="15"/>
      <c r="AH41" s="15"/>
      <c r="AI41" s="15"/>
      <c r="AJ41" s="15"/>
      <c r="AK41" s="26">
        <f>15*1.2</f>
        <v>18</v>
      </c>
      <c r="AL41" s="15"/>
      <c r="AM41" s="15"/>
      <c r="AN41" s="15"/>
      <c r="AO41" s="15"/>
      <c r="AP41" s="15"/>
      <c r="AQ41" s="15"/>
      <c r="AR41" s="108">
        <f>SUM(H41:AQ41)</f>
        <v>43</v>
      </c>
      <c r="AS41" s="102">
        <f>AR41/G41</f>
        <v>14.333333333333334</v>
      </c>
    </row>
    <row r="42" spans="1:45" x14ac:dyDescent="0.25">
      <c r="A42" s="22">
        <v>39</v>
      </c>
      <c r="B42" s="42"/>
      <c r="C42" s="97" t="s">
        <v>233</v>
      </c>
      <c r="D42" s="97" t="s">
        <v>106</v>
      </c>
      <c r="E42" s="97" t="s">
        <v>11</v>
      </c>
      <c r="F42" s="89" t="s">
        <v>23</v>
      </c>
      <c r="G42" s="15">
        <f>COUNT(H42:AQ42)</f>
        <v>2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>
        <v>26</v>
      </c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>
        <v>15</v>
      </c>
      <c r="AR42" s="108">
        <f>SUM(H42:AQ42)</f>
        <v>41</v>
      </c>
      <c r="AS42" s="102">
        <f>AR42/G42</f>
        <v>20.5</v>
      </c>
    </row>
    <row r="43" spans="1:45" x14ac:dyDescent="0.25">
      <c r="A43" s="22">
        <v>40</v>
      </c>
      <c r="B43" s="42"/>
      <c r="C43" s="92" t="s">
        <v>224</v>
      </c>
      <c r="D43" s="92" t="s">
        <v>89</v>
      </c>
      <c r="E43" s="82" t="s">
        <v>66</v>
      </c>
      <c r="F43" s="89" t="s">
        <v>23</v>
      </c>
      <c r="G43" s="15">
        <f>COUNT(H43:AQ43)</f>
        <v>3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>
        <v>15</v>
      </c>
      <c r="AB43" s="15">
        <v>10</v>
      </c>
      <c r="AC43" s="15"/>
      <c r="AD43" s="15"/>
      <c r="AE43" s="15"/>
      <c r="AF43" s="15"/>
      <c r="AG43" s="15"/>
      <c r="AH43" s="15"/>
      <c r="AI43" s="15"/>
      <c r="AJ43" s="15"/>
      <c r="AK43" s="15">
        <v>15</v>
      </c>
      <c r="AL43" s="15"/>
      <c r="AM43" s="15"/>
      <c r="AN43" s="15"/>
      <c r="AO43" s="15"/>
      <c r="AP43" s="15"/>
      <c r="AQ43" s="15"/>
      <c r="AR43" s="108">
        <f>SUM(H43:AQ43)</f>
        <v>40</v>
      </c>
      <c r="AS43" s="102">
        <f>AR43/G43</f>
        <v>13.333333333333334</v>
      </c>
    </row>
    <row r="44" spans="1:45" x14ac:dyDescent="0.25">
      <c r="A44" s="22">
        <v>41</v>
      </c>
      <c r="B44" s="42"/>
      <c r="C44" s="92" t="s">
        <v>237</v>
      </c>
      <c r="D44" s="92" t="s">
        <v>311</v>
      </c>
      <c r="E44" s="92" t="s">
        <v>66</v>
      </c>
      <c r="F44" s="83" t="s">
        <v>39</v>
      </c>
      <c r="G44" s="15">
        <f>COUNT(H44:AQ44)</f>
        <v>3</v>
      </c>
      <c r="H44" s="15"/>
      <c r="I44" s="15"/>
      <c r="J44" s="15"/>
      <c r="K44" s="15"/>
      <c r="L44" s="15"/>
      <c r="M44" s="15"/>
      <c r="N44" s="15"/>
      <c r="O44" s="15"/>
      <c r="P44" s="15">
        <v>8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15</v>
      </c>
      <c r="AL44" s="15"/>
      <c r="AM44" s="15"/>
      <c r="AN44" s="15"/>
      <c r="AO44" s="15">
        <v>17</v>
      </c>
      <c r="AP44" s="15"/>
      <c r="AQ44" s="15"/>
      <c r="AR44" s="108">
        <f>SUM(H44:AQ44)</f>
        <v>40</v>
      </c>
      <c r="AS44" s="102">
        <f>AR44/G44</f>
        <v>13.333333333333334</v>
      </c>
    </row>
    <row r="45" spans="1:45" x14ac:dyDescent="0.25">
      <c r="A45" s="22">
        <v>42</v>
      </c>
      <c r="B45" s="42"/>
      <c r="C45" s="84" t="s">
        <v>182</v>
      </c>
      <c r="D45" s="84" t="s">
        <v>265</v>
      </c>
      <c r="E45" s="84" t="s">
        <v>66</v>
      </c>
      <c r="F45" s="93" t="s">
        <v>48</v>
      </c>
      <c r="G45" s="15">
        <f>COUNT(H45:AQ45)</f>
        <v>3</v>
      </c>
      <c r="H45" s="15"/>
      <c r="I45" s="15"/>
      <c r="J45" s="15"/>
      <c r="K45" s="15"/>
      <c r="L45" s="15">
        <v>10.5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>
        <v>10</v>
      </c>
      <c r="AN45" s="15">
        <v>15</v>
      </c>
      <c r="AO45" s="15"/>
      <c r="AP45" s="15"/>
      <c r="AQ45" s="15"/>
      <c r="AR45" s="108">
        <f>SUM(H45:AQ45)</f>
        <v>35.5</v>
      </c>
      <c r="AS45" s="102">
        <f>AR45/G45</f>
        <v>11.833333333333334</v>
      </c>
    </row>
    <row r="46" spans="1:45" x14ac:dyDescent="0.25">
      <c r="A46" s="22">
        <v>43</v>
      </c>
      <c r="B46" s="42"/>
      <c r="C46" s="94" t="s">
        <v>168</v>
      </c>
      <c r="D46" s="84" t="s">
        <v>31</v>
      </c>
      <c r="E46" s="84" t="s">
        <v>66</v>
      </c>
      <c r="F46" s="83" t="s">
        <v>26</v>
      </c>
      <c r="G46" s="15">
        <f>COUNT(H46:AQ46)</f>
        <v>3</v>
      </c>
      <c r="H46" s="15"/>
      <c r="I46" s="15">
        <v>8</v>
      </c>
      <c r="J46" s="15"/>
      <c r="K46" s="15"/>
      <c r="L46" s="15"/>
      <c r="M46" s="15">
        <v>16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>
        <v>10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08">
        <f>SUM(H46:AQ46)</f>
        <v>34</v>
      </c>
      <c r="AS46" s="102">
        <f>AR46/G46</f>
        <v>11.333333333333334</v>
      </c>
    </row>
    <row r="47" spans="1:45" x14ac:dyDescent="0.25">
      <c r="A47" s="22">
        <v>44</v>
      </c>
      <c r="B47" s="42"/>
      <c r="C47" s="92" t="s">
        <v>225</v>
      </c>
      <c r="D47" s="92" t="s">
        <v>65</v>
      </c>
      <c r="E47" s="92" t="s">
        <v>66</v>
      </c>
      <c r="F47" s="83" t="s">
        <v>39</v>
      </c>
      <c r="G47" s="15">
        <f>COUNT(H47:AQ47)</f>
        <v>2</v>
      </c>
      <c r="H47" s="15"/>
      <c r="I47" s="15"/>
      <c r="J47" s="15"/>
      <c r="K47" s="15"/>
      <c r="L47" s="15"/>
      <c r="M47" s="15"/>
      <c r="N47" s="15"/>
      <c r="O47" s="15"/>
      <c r="P47" s="15">
        <v>16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>
        <v>17</v>
      </c>
      <c r="AJ47" s="15"/>
      <c r="AK47" s="15"/>
      <c r="AL47" s="15"/>
      <c r="AM47" s="15"/>
      <c r="AN47" s="15"/>
      <c r="AO47" s="15"/>
      <c r="AP47" s="15"/>
      <c r="AQ47" s="15"/>
      <c r="AR47" s="108">
        <f>SUM(H47:AQ47)</f>
        <v>33</v>
      </c>
      <c r="AS47" s="102">
        <f>AR47/G47</f>
        <v>16.5</v>
      </c>
    </row>
    <row r="48" spans="1:45" x14ac:dyDescent="0.25">
      <c r="A48" s="22">
        <v>45</v>
      </c>
      <c r="B48" s="42"/>
      <c r="C48" s="92" t="s">
        <v>167</v>
      </c>
      <c r="D48" s="92" t="s">
        <v>280</v>
      </c>
      <c r="E48" s="92" t="s">
        <v>66</v>
      </c>
      <c r="F48" s="89" t="s">
        <v>20</v>
      </c>
      <c r="G48" s="15">
        <f>COUNT(H48:AQ48)</f>
        <v>3</v>
      </c>
      <c r="H48" s="15"/>
      <c r="I48" s="15"/>
      <c r="J48" s="15"/>
      <c r="K48" s="15"/>
      <c r="L48" s="15"/>
      <c r="M48" s="15"/>
      <c r="N48" s="15"/>
      <c r="O48" s="15"/>
      <c r="P48" s="15">
        <v>8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>
        <v>13</v>
      </c>
      <c r="AG48" s="15"/>
      <c r="AH48" s="15"/>
      <c r="AI48" s="15"/>
      <c r="AJ48" s="15"/>
      <c r="AK48" s="15"/>
      <c r="AL48" s="15"/>
      <c r="AM48" s="15"/>
      <c r="AN48" s="15"/>
      <c r="AO48" s="15">
        <v>12</v>
      </c>
      <c r="AP48" s="15"/>
      <c r="AQ48" s="15"/>
      <c r="AR48" s="108">
        <f>SUM(H48:AQ48)</f>
        <v>33</v>
      </c>
      <c r="AS48" s="102">
        <f>AR48/G48</f>
        <v>11</v>
      </c>
    </row>
    <row r="49" spans="1:45" x14ac:dyDescent="0.25">
      <c r="A49" s="22">
        <v>46</v>
      </c>
      <c r="B49" s="42"/>
      <c r="C49" s="82" t="s">
        <v>160</v>
      </c>
      <c r="D49" s="82" t="s">
        <v>79</v>
      </c>
      <c r="E49" s="91" t="s">
        <v>11</v>
      </c>
      <c r="F49" s="83" t="s">
        <v>26</v>
      </c>
      <c r="G49" s="15">
        <f>COUNT(H49:AQ49)</f>
        <v>3</v>
      </c>
      <c r="H49" s="15"/>
      <c r="I49" s="15">
        <v>14</v>
      </c>
      <c r="J49" s="15"/>
      <c r="K49" s="15"/>
      <c r="L49" s="15"/>
      <c r="M49" s="15"/>
      <c r="N49" s="15"/>
      <c r="O49" s="15"/>
      <c r="P49" s="15">
        <v>8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>
        <v>10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08">
        <f>SUM(H49:AQ49)</f>
        <v>32</v>
      </c>
      <c r="AS49" s="102">
        <f>AR49/G49</f>
        <v>10.666666666666666</v>
      </c>
    </row>
    <row r="50" spans="1:45" x14ac:dyDescent="0.25">
      <c r="A50" s="22">
        <v>47</v>
      </c>
      <c r="B50" s="42"/>
      <c r="C50" s="84" t="s">
        <v>181</v>
      </c>
      <c r="D50" s="84" t="s">
        <v>95</v>
      </c>
      <c r="E50" s="85" t="s">
        <v>66</v>
      </c>
      <c r="F50" s="89" t="s">
        <v>23</v>
      </c>
      <c r="G50" s="15">
        <f>COUNT(H50:AQ50)</f>
        <v>3</v>
      </c>
      <c r="H50" s="15"/>
      <c r="I50" s="15"/>
      <c r="J50" s="15"/>
      <c r="K50" s="15">
        <v>5.6</v>
      </c>
      <c r="L50" s="15"/>
      <c r="M50" s="15">
        <v>16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>
        <v>10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08">
        <f>SUM(H50:AQ50)</f>
        <v>31.6</v>
      </c>
      <c r="AS50" s="102">
        <f>AR50/G50</f>
        <v>10.533333333333333</v>
      </c>
    </row>
    <row r="51" spans="1:45" x14ac:dyDescent="0.25">
      <c r="A51" s="22">
        <v>48</v>
      </c>
      <c r="B51" s="42"/>
      <c r="C51" s="82" t="s">
        <v>226</v>
      </c>
      <c r="D51" s="82" t="s">
        <v>90</v>
      </c>
      <c r="E51" s="95" t="s">
        <v>11</v>
      </c>
      <c r="F51" s="83" t="s">
        <v>39</v>
      </c>
      <c r="G51" s="15">
        <f>COUNT(H51:AQ51)</f>
        <v>2</v>
      </c>
      <c r="H51" s="15"/>
      <c r="I51" s="15"/>
      <c r="J51" s="15"/>
      <c r="K51" s="15"/>
      <c r="L51" s="15"/>
      <c r="M51" s="15">
        <v>16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>
        <v>15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08">
        <f>SUM(H51:AQ51)</f>
        <v>31</v>
      </c>
      <c r="AS51" s="102">
        <f>AR51/G51</f>
        <v>15.5</v>
      </c>
    </row>
    <row r="52" spans="1:45" x14ac:dyDescent="0.25">
      <c r="A52" s="22">
        <v>49</v>
      </c>
      <c r="B52" s="42"/>
      <c r="C52" s="82" t="s">
        <v>243</v>
      </c>
      <c r="D52" s="82" t="s">
        <v>275</v>
      </c>
      <c r="E52" s="82" t="s">
        <v>11</v>
      </c>
      <c r="F52" s="83" t="s">
        <v>26</v>
      </c>
      <c r="G52" s="15">
        <f>COUNT(H52:AQ52)</f>
        <v>2</v>
      </c>
      <c r="H52" s="15"/>
      <c r="I52" s="15"/>
      <c r="J52" s="15"/>
      <c r="K52" s="15"/>
      <c r="L52" s="15"/>
      <c r="M52" s="15"/>
      <c r="N52" s="15"/>
      <c r="O52" s="15"/>
      <c r="P52" s="15">
        <v>16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>
        <v>15</v>
      </c>
      <c r="AO52" s="15"/>
      <c r="AP52" s="15"/>
      <c r="AQ52" s="15"/>
      <c r="AR52" s="108">
        <f>SUM(H52:AQ52)</f>
        <v>31</v>
      </c>
      <c r="AS52" s="102">
        <f>AR52/G52</f>
        <v>15.5</v>
      </c>
    </row>
    <row r="53" spans="1:45" x14ac:dyDescent="0.25">
      <c r="A53" s="22">
        <v>50</v>
      </c>
      <c r="B53" s="42"/>
      <c r="C53" s="84" t="s">
        <v>200</v>
      </c>
      <c r="D53" s="84" t="s">
        <v>46</v>
      </c>
      <c r="E53" s="84" t="s">
        <v>66</v>
      </c>
      <c r="F53" s="83" t="s">
        <v>39</v>
      </c>
      <c r="G53" s="15">
        <f>COUNT(H53:AQ53)</f>
        <v>2</v>
      </c>
      <c r="H53" s="15"/>
      <c r="I53" s="15"/>
      <c r="J53" s="15"/>
      <c r="K53" s="15"/>
      <c r="L53" s="15"/>
      <c r="M53" s="15">
        <v>16</v>
      </c>
      <c r="N53" s="15"/>
      <c r="O53" s="15"/>
      <c r="P53" s="15"/>
      <c r="Q53" s="15"/>
      <c r="R53" s="15"/>
      <c r="S53" s="15">
        <v>13.3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08">
        <f>SUM(H53:AQ53)</f>
        <v>29.3</v>
      </c>
      <c r="AS53" s="102">
        <f>AR53/G53</f>
        <v>14.65</v>
      </c>
    </row>
    <row r="54" spans="1:45" x14ac:dyDescent="0.25">
      <c r="A54" s="22">
        <v>51</v>
      </c>
      <c r="B54" s="42"/>
      <c r="C54" s="82" t="s">
        <v>227</v>
      </c>
      <c r="D54" s="82" t="s">
        <v>93</v>
      </c>
      <c r="E54" s="95" t="s">
        <v>11</v>
      </c>
      <c r="F54" s="83" t="s">
        <v>39</v>
      </c>
      <c r="G54" s="15">
        <f>COUNT(H54:AQ54)</f>
        <v>2</v>
      </c>
      <c r="H54" s="15"/>
      <c r="I54" s="15"/>
      <c r="J54" s="15"/>
      <c r="K54" s="15"/>
      <c r="L54" s="15"/>
      <c r="M54" s="15">
        <v>16</v>
      </c>
      <c r="N54" s="15"/>
      <c r="O54" s="15"/>
      <c r="P54" s="15"/>
      <c r="Q54" s="15"/>
      <c r="R54" s="15"/>
      <c r="S54" s="15">
        <v>13.3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08">
        <f>SUM(H54:AQ54)</f>
        <v>29.3</v>
      </c>
      <c r="AS54" s="102">
        <f>AR54/G54</f>
        <v>14.65</v>
      </c>
    </row>
    <row r="55" spans="1:45" x14ac:dyDescent="0.25">
      <c r="A55" s="22">
        <v>52</v>
      </c>
      <c r="B55" s="42"/>
      <c r="C55" s="82" t="s">
        <v>228</v>
      </c>
      <c r="D55" s="82" t="s">
        <v>314</v>
      </c>
      <c r="E55" s="82" t="s">
        <v>11</v>
      </c>
      <c r="F55" s="89" t="s">
        <v>23</v>
      </c>
      <c r="G55" s="15">
        <f>COUNT(H55:AQ55)</f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>
        <v>29</v>
      </c>
      <c r="AJ55" s="15"/>
      <c r="AK55" s="15"/>
      <c r="AL55" s="15"/>
      <c r="AM55" s="15"/>
      <c r="AN55" s="15"/>
      <c r="AO55" s="15"/>
      <c r="AP55" s="15"/>
      <c r="AQ55" s="15"/>
      <c r="AR55" s="108">
        <f>SUM(H55:AQ55)</f>
        <v>29</v>
      </c>
      <c r="AS55" s="102">
        <f>AR55/G55</f>
        <v>29</v>
      </c>
    </row>
    <row r="56" spans="1:45" x14ac:dyDescent="0.25">
      <c r="A56" s="22">
        <v>53</v>
      </c>
      <c r="B56" s="42"/>
      <c r="C56" s="82" t="s">
        <v>230</v>
      </c>
      <c r="D56" s="82" t="s">
        <v>42</v>
      </c>
      <c r="E56" s="82" t="s">
        <v>11</v>
      </c>
      <c r="F56" s="89" t="s">
        <v>23</v>
      </c>
      <c r="G56" s="15">
        <f>COUNT(H56:AQ56)</f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>
        <v>29</v>
      </c>
      <c r="AJ56" s="15"/>
      <c r="AK56" s="15"/>
      <c r="AL56" s="15"/>
      <c r="AM56" s="15"/>
      <c r="AN56" s="15"/>
      <c r="AO56" s="15"/>
      <c r="AP56" s="15"/>
      <c r="AQ56" s="15"/>
      <c r="AR56" s="108">
        <f>SUM(H56:AQ56)</f>
        <v>29</v>
      </c>
      <c r="AS56" s="102">
        <f>AR56/G56</f>
        <v>29</v>
      </c>
    </row>
    <row r="57" spans="1:45" x14ac:dyDescent="0.25">
      <c r="A57" s="22">
        <v>54</v>
      </c>
      <c r="B57" s="42"/>
      <c r="C57" s="84" t="s">
        <v>210</v>
      </c>
      <c r="D57" s="84" t="s">
        <v>27</v>
      </c>
      <c r="E57" s="84" t="s">
        <v>66</v>
      </c>
      <c r="F57" s="89" t="s">
        <v>20</v>
      </c>
      <c r="G57" s="15">
        <f>COUNT(H57:AQ57)</f>
        <v>3</v>
      </c>
      <c r="H57" s="15"/>
      <c r="I57" s="15">
        <v>8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>
        <v>10</v>
      </c>
      <c r="AI57" s="15"/>
      <c r="AJ57" s="15"/>
      <c r="AK57" s="15"/>
      <c r="AL57" s="15"/>
      <c r="AM57" s="15">
        <v>10</v>
      </c>
      <c r="AN57" s="15"/>
      <c r="AO57" s="15"/>
      <c r="AP57" s="15"/>
      <c r="AQ57" s="15"/>
      <c r="AR57" s="108">
        <f>SUM(H57:AQ57)</f>
        <v>28</v>
      </c>
      <c r="AS57" s="102">
        <f>AR57/G57</f>
        <v>9.3333333333333339</v>
      </c>
    </row>
    <row r="58" spans="1:45" x14ac:dyDescent="0.25">
      <c r="A58" s="22">
        <v>55</v>
      </c>
      <c r="B58" s="42"/>
      <c r="C58" s="82" t="s">
        <v>170</v>
      </c>
      <c r="D58" s="82" t="s">
        <v>276</v>
      </c>
      <c r="E58" s="82" t="s">
        <v>11</v>
      </c>
      <c r="F58" s="89" t="s">
        <v>23</v>
      </c>
      <c r="G58" s="15">
        <f>COUNT(H58:AQ58)</f>
        <v>2</v>
      </c>
      <c r="H58" s="15"/>
      <c r="I58" s="15"/>
      <c r="J58" s="15"/>
      <c r="K58" s="15"/>
      <c r="L58" s="15">
        <v>10.5</v>
      </c>
      <c r="M58" s="15"/>
      <c r="N58" s="15"/>
      <c r="O58" s="15"/>
      <c r="P58" s="15">
        <v>16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08">
        <f>SUM(H58:AQ58)</f>
        <v>26.5</v>
      </c>
      <c r="AS58" s="102">
        <f>AR58/G58</f>
        <v>13.25</v>
      </c>
    </row>
    <row r="59" spans="1:45" x14ac:dyDescent="0.25">
      <c r="A59" s="22">
        <v>56</v>
      </c>
      <c r="B59" s="42"/>
      <c r="C59" s="97" t="s">
        <v>232</v>
      </c>
      <c r="D59" s="97" t="s">
        <v>277</v>
      </c>
      <c r="E59" s="97" t="s">
        <v>11</v>
      </c>
      <c r="F59" s="83" t="s">
        <v>26</v>
      </c>
      <c r="G59" s="15">
        <f>COUNT(H59:AQ59)</f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>
        <v>26</v>
      </c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08">
        <f>SUM(H59:AQ59)</f>
        <v>26</v>
      </c>
      <c r="AS59" s="102">
        <f>AR59/G59</f>
        <v>26</v>
      </c>
    </row>
    <row r="60" spans="1:45" x14ac:dyDescent="0.25">
      <c r="A60" s="22">
        <v>57</v>
      </c>
      <c r="B60" s="42"/>
      <c r="C60" s="82" t="s">
        <v>251</v>
      </c>
      <c r="D60" s="82" t="s">
        <v>38</v>
      </c>
      <c r="E60" s="82" t="s">
        <v>11</v>
      </c>
      <c r="F60" s="83" t="s">
        <v>39</v>
      </c>
      <c r="G60" s="15">
        <f>COUNT(H60:AQ60)</f>
        <v>2</v>
      </c>
      <c r="H60" s="15"/>
      <c r="I60" s="15"/>
      <c r="J60" s="15"/>
      <c r="K60" s="15"/>
      <c r="L60" s="15">
        <v>10.5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>
        <v>15</v>
      </c>
      <c r="AR60" s="108">
        <f>SUM(H60:AQ60)</f>
        <v>25.5</v>
      </c>
      <c r="AS60" s="102">
        <f>AR60/G60</f>
        <v>12.75</v>
      </c>
    </row>
    <row r="61" spans="1:45" x14ac:dyDescent="0.25">
      <c r="A61" s="22">
        <v>58</v>
      </c>
      <c r="B61" s="42"/>
      <c r="C61" s="92" t="s">
        <v>235</v>
      </c>
      <c r="D61" s="92" t="s">
        <v>313</v>
      </c>
      <c r="E61" s="92" t="s">
        <v>66</v>
      </c>
      <c r="F61" s="89" t="s">
        <v>23</v>
      </c>
      <c r="G61" s="15">
        <f>COUNT(H61:AQ61)</f>
        <v>2</v>
      </c>
      <c r="H61" s="15"/>
      <c r="I61" s="15"/>
      <c r="J61" s="15"/>
      <c r="K61" s="15"/>
      <c r="L61" s="15"/>
      <c r="M61" s="15"/>
      <c r="N61" s="15"/>
      <c r="O61" s="15"/>
      <c r="P61" s="15">
        <v>8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>
        <v>17</v>
      </c>
      <c r="AJ61" s="15"/>
      <c r="AK61" s="15"/>
      <c r="AL61" s="15"/>
      <c r="AM61" s="15"/>
      <c r="AN61" s="15"/>
      <c r="AO61" s="15"/>
      <c r="AP61" s="15"/>
      <c r="AQ61" s="15"/>
      <c r="AR61" s="108">
        <f>SUM(H61:AQ61)</f>
        <v>25</v>
      </c>
      <c r="AS61" s="102">
        <f>AR61/G61</f>
        <v>12.5</v>
      </c>
    </row>
    <row r="62" spans="1:45" x14ac:dyDescent="0.25">
      <c r="A62" s="22">
        <v>59</v>
      </c>
      <c r="B62" s="42"/>
      <c r="C62" s="94" t="s">
        <v>168</v>
      </c>
      <c r="D62" s="84" t="s">
        <v>96</v>
      </c>
      <c r="E62" s="84" t="s">
        <v>66</v>
      </c>
      <c r="F62" s="96" t="s">
        <v>25</v>
      </c>
      <c r="G62" s="15">
        <f>COUNT(H62:AQ62)</f>
        <v>4</v>
      </c>
      <c r="H62" s="15"/>
      <c r="I62" s="15">
        <v>3.5</v>
      </c>
      <c r="J62" s="28"/>
      <c r="K62" s="28"/>
      <c r="L62" s="28"/>
      <c r="M62" s="28"/>
      <c r="N62" s="28"/>
      <c r="O62" s="28"/>
      <c r="P62" s="15">
        <v>3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15">
        <v>10</v>
      </c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5">
        <f>2+5</f>
        <v>7</v>
      </c>
      <c r="AN62" s="28"/>
      <c r="AO62" s="28"/>
      <c r="AP62" s="28"/>
      <c r="AQ62" s="28"/>
      <c r="AR62" s="108">
        <f>SUM(H62:AQ62)</f>
        <v>23.5</v>
      </c>
      <c r="AS62" s="102">
        <f>AR62/G62</f>
        <v>5.875</v>
      </c>
    </row>
    <row r="63" spans="1:45" x14ac:dyDescent="0.25">
      <c r="A63" s="22">
        <v>60</v>
      </c>
      <c r="B63" s="42"/>
      <c r="C63" s="82" t="s">
        <v>236</v>
      </c>
      <c r="D63" s="82" t="s">
        <v>312</v>
      </c>
      <c r="E63" s="82" t="s">
        <v>11</v>
      </c>
      <c r="F63" s="89" t="s">
        <v>23</v>
      </c>
      <c r="G63" s="15">
        <f>COUNT(H63:AQ63)</f>
        <v>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>
        <v>13</v>
      </c>
      <c r="AG63" s="15"/>
      <c r="AH63" s="15"/>
      <c r="AI63" s="15"/>
      <c r="AJ63" s="15"/>
      <c r="AK63" s="15"/>
      <c r="AL63" s="15"/>
      <c r="AM63" s="15">
        <v>10</v>
      </c>
      <c r="AN63" s="15"/>
      <c r="AO63" s="15"/>
      <c r="AP63" s="15"/>
      <c r="AQ63" s="15"/>
      <c r="AR63" s="108">
        <f>SUM(H63:AQ63)</f>
        <v>23</v>
      </c>
      <c r="AS63" s="102">
        <f>AR63/G63</f>
        <v>11.5</v>
      </c>
    </row>
    <row r="64" spans="1:45" x14ac:dyDescent="0.25">
      <c r="A64" s="22">
        <v>61</v>
      </c>
      <c r="B64" s="42"/>
      <c r="C64" s="82" t="s">
        <v>239</v>
      </c>
      <c r="D64" s="82" t="s">
        <v>44</v>
      </c>
      <c r="E64" s="82" t="s">
        <v>11</v>
      </c>
      <c r="F64" s="83" t="s">
        <v>26</v>
      </c>
      <c r="G64" s="15">
        <f>COUNT(H64:AQ64)</f>
        <v>1</v>
      </c>
      <c r="H64" s="15"/>
      <c r="I64" s="15"/>
      <c r="J64" s="15"/>
      <c r="K64" s="15"/>
      <c r="L64" s="15">
        <v>21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08">
        <f>SUM(H64:AQ64)</f>
        <v>21</v>
      </c>
      <c r="AS64" s="102">
        <f>AR64/G64</f>
        <v>21</v>
      </c>
    </row>
    <row r="65" spans="1:45" x14ac:dyDescent="0.25">
      <c r="A65" s="22">
        <v>62</v>
      </c>
      <c r="B65" s="42"/>
      <c r="C65" s="82" t="s">
        <v>240</v>
      </c>
      <c r="D65" s="82" t="s">
        <v>118</v>
      </c>
      <c r="E65" s="82" t="s">
        <v>11</v>
      </c>
      <c r="F65" s="83" t="s">
        <v>26</v>
      </c>
      <c r="G65" s="15">
        <f>COUNT(H65:AQ65)</f>
        <v>1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>
        <v>21</v>
      </c>
      <c r="AI65" s="15"/>
      <c r="AJ65" s="15"/>
      <c r="AK65" s="15"/>
      <c r="AL65" s="15"/>
      <c r="AM65" s="15"/>
      <c r="AN65" s="15"/>
      <c r="AO65" s="15"/>
      <c r="AP65" s="15"/>
      <c r="AQ65" s="15"/>
      <c r="AR65" s="108">
        <f>SUM(H65:AQ65)</f>
        <v>21</v>
      </c>
      <c r="AS65" s="102">
        <f>AR65/G65</f>
        <v>21</v>
      </c>
    </row>
    <row r="66" spans="1:45" x14ac:dyDescent="0.25">
      <c r="A66" s="22">
        <v>63</v>
      </c>
      <c r="B66" s="42"/>
      <c r="C66" s="82" t="s">
        <v>241</v>
      </c>
      <c r="D66" s="82" t="s">
        <v>90</v>
      </c>
      <c r="E66" s="91" t="s">
        <v>11</v>
      </c>
      <c r="F66" s="89" t="s">
        <v>20</v>
      </c>
      <c r="G66" s="15">
        <f>COUNT(H66:AQ66)</f>
        <v>1</v>
      </c>
      <c r="H66" s="15"/>
      <c r="I66" s="15"/>
      <c r="J66" s="15"/>
      <c r="K66" s="15"/>
      <c r="L66" s="15">
        <v>21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08">
        <f>SUM(H66:AQ66)</f>
        <v>21</v>
      </c>
      <c r="AS66" s="102">
        <f>AR66/G66</f>
        <v>21</v>
      </c>
    </row>
    <row r="67" spans="1:45" x14ac:dyDescent="0.25">
      <c r="A67" s="22">
        <v>64</v>
      </c>
      <c r="B67" s="42"/>
      <c r="C67" s="82" t="s">
        <v>204</v>
      </c>
      <c r="D67" s="82" t="s">
        <v>281</v>
      </c>
      <c r="E67" s="82" t="s">
        <v>11</v>
      </c>
      <c r="F67" s="89" t="s">
        <v>23</v>
      </c>
      <c r="G67" s="15">
        <f>COUNT(H67:AQ67)</f>
        <v>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>
        <v>19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08">
        <f>SUM(H67:AQ67)</f>
        <v>19</v>
      </c>
      <c r="AS67" s="102">
        <f>AR67/G67</f>
        <v>19</v>
      </c>
    </row>
    <row r="68" spans="1:45" x14ac:dyDescent="0.25">
      <c r="A68" s="22">
        <v>65</v>
      </c>
      <c r="B68" s="42"/>
      <c r="C68" s="90" t="s">
        <v>52</v>
      </c>
      <c r="D68" s="91" t="s">
        <v>51</v>
      </c>
      <c r="E68" s="91" t="s">
        <v>11</v>
      </c>
      <c r="F68" s="83" t="s">
        <v>26</v>
      </c>
      <c r="G68" s="15">
        <f>COUNT(H68:AQ68)</f>
        <v>2</v>
      </c>
      <c r="H68" s="15"/>
      <c r="I68" s="15"/>
      <c r="J68" s="15"/>
      <c r="K68" s="15"/>
      <c r="L68" s="15"/>
      <c r="M68" s="15"/>
      <c r="N68" s="15"/>
      <c r="O68" s="15"/>
      <c r="P68" s="15">
        <v>8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26"/>
      <c r="AB68" s="38">
        <v>10</v>
      </c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108">
        <f>SUM(H68:AQ68)</f>
        <v>18</v>
      </c>
      <c r="AS68" s="102">
        <f>AR68/G68</f>
        <v>9</v>
      </c>
    </row>
    <row r="69" spans="1:45" x14ac:dyDescent="0.25">
      <c r="A69" s="22">
        <v>66</v>
      </c>
      <c r="B69" s="42"/>
      <c r="C69" s="82" t="s">
        <v>142</v>
      </c>
      <c r="D69" s="82" t="s">
        <v>143</v>
      </c>
      <c r="E69" s="82" t="s">
        <v>11</v>
      </c>
      <c r="F69" s="89" t="s">
        <v>23</v>
      </c>
      <c r="G69" s="15">
        <f>COUNT(H69:AQ69)</f>
        <v>2</v>
      </c>
      <c r="H69" s="15"/>
      <c r="I69" s="15"/>
      <c r="J69" s="15"/>
      <c r="K69" s="15"/>
      <c r="L69" s="15"/>
      <c r="M69" s="15"/>
      <c r="N69" s="15"/>
      <c r="O69" s="15"/>
      <c r="P69" s="15">
        <v>8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>
        <v>10</v>
      </c>
      <c r="AN69" s="15"/>
      <c r="AO69" s="15"/>
      <c r="AP69" s="15"/>
      <c r="AQ69" s="15"/>
      <c r="AR69" s="108">
        <f>SUM(H69:AQ69)</f>
        <v>18</v>
      </c>
      <c r="AS69" s="102">
        <f>AR69/G69</f>
        <v>9</v>
      </c>
    </row>
    <row r="70" spans="1:45" x14ac:dyDescent="0.25">
      <c r="A70" s="22">
        <v>67</v>
      </c>
      <c r="B70" s="42"/>
      <c r="C70" s="92" t="s">
        <v>195</v>
      </c>
      <c r="D70" s="92" t="s">
        <v>294</v>
      </c>
      <c r="E70" s="92" t="s">
        <v>66</v>
      </c>
      <c r="F70" s="83" t="s">
        <v>39</v>
      </c>
      <c r="G70" s="15">
        <f>COUNT(H70:AQ70)</f>
        <v>2</v>
      </c>
      <c r="H70" s="15"/>
      <c r="I70" s="15"/>
      <c r="J70" s="15"/>
      <c r="K70" s="15"/>
      <c r="L70" s="15"/>
      <c r="M70" s="15"/>
      <c r="N70" s="15"/>
      <c r="O70" s="15"/>
      <c r="P70" s="15">
        <v>8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>
        <v>10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08">
        <f>SUM(H70:AQ70)</f>
        <v>18</v>
      </c>
      <c r="AS70" s="102">
        <f>AR70/G70</f>
        <v>9</v>
      </c>
    </row>
    <row r="71" spans="1:45" x14ac:dyDescent="0.25">
      <c r="A71" s="22">
        <v>68</v>
      </c>
      <c r="B71" s="42"/>
      <c r="C71" s="82" t="s">
        <v>175</v>
      </c>
      <c r="D71" s="82" t="s">
        <v>264</v>
      </c>
      <c r="E71" s="82" t="s">
        <v>11</v>
      </c>
      <c r="F71" s="83" t="s">
        <v>26</v>
      </c>
      <c r="G71" s="15">
        <f>COUNT(H71:AQ71)</f>
        <v>1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26">
        <f>13.3*1.3</f>
        <v>17.290000000000003</v>
      </c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38"/>
      <c r="AL71" s="38"/>
      <c r="AM71" s="38"/>
      <c r="AN71" s="38"/>
      <c r="AO71" s="38"/>
      <c r="AP71" s="38"/>
      <c r="AQ71" s="38"/>
      <c r="AR71" s="108">
        <f>SUM(H71:AQ71)</f>
        <v>17.290000000000003</v>
      </c>
      <c r="AS71" s="102">
        <f>AR71/G71</f>
        <v>17.290000000000003</v>
      </c>
    </row>
    <row r="72" spans="1:45" x14ac:dyDescent="0.25">
      <c r="A72" s="22">
        <v>69</v>
      </c>
      <c r="B72" s="42"/>
      <c r="C72" s="82" t="s">
        <v>85</v>
      </c>
      <c r="D72" s="82" t="s">
        <v>161</v>
      </c>
      <c r="E72" s="82" t="s">
        <v>11</v>
      </c>
      <c r="F72" s="89" t="s">
        <v>23</v>
      </c>
      <c r="G72" s="15">
        <f>COUNT(H72:AQ72)</f>
        <v>1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26">
        <f>13*1.3</f>
        <v>16.900000000000002</v>
      </c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08">
        <f>SUM(H72:AQ72)</f>
        <v>16.900000000000002</v>
      </c>
      <c r="AS72" s="102">
        <f>AR72/G72</f>
        <v>16.900000000000002</v>
      </c>
    </row>
    <row r="73" spans="1:45" x14ac:dyDescent="0.25">
      <c r="A73" s="22">
        <v>70</v>
      </c>
      <c r="B73" s="42"/>
      <c r="C73" s="95" t="s">
        <v>244</v>
      </c>
      <c r="D73" s="95" t="s">
        <v>283</v>
      </c>
      <c r="E73" s="82" t="s">
        <v>11</v>
      </c>
      <c r="F73" s="89" t="s">
        <v>20</v>
      </c>
      <c r="G73" s="15">
        <f>COUNT(H73:AQ73)</f>
        <v>1</v>
      </c>
      <c r="H73" s="15"/>
      <c r="I73" s="15"/>
      <c r="J73" s="15"/>
      <c r="K73" s="15"/>
      <c r="L73" s="15"/>
      <c r="M73" s="15">
        <v>16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08">
        <f>SUM(H73:AQ73)</f>
        <v>16</v>
      </c>
      <c r="AS73" s="102">
        <f>AR73/G73</f>
        <v>16</v>
      </c>
    </row>
    <row r="74" spans="1:45" x14ac:dyDescent="0.25">
      <c r="A74" s="22">
        <v>71</v>
      </c>
      <c r="B74" s="42"/>
      <c r="C74" s="95" t="s">
        <v>230</v>
      </c>
      <c r="D74" s="95" t="s">
        <v>42</v>
      </c>
      <c r="E74" s="82" t="s">
        <v>11</v>
      </c>
      <c r="F74" s="89" t="s">
        <v>20</v>
      </c>
      <c r="G74" s="15">
        <f>COUNT(H74:AQ74)</f>
        <v>1</v>
      </c>
      <c r="H74" s="15"/>
      <c r="I74" s="15"/>
      <c r="J74" s="15"/>
      <c r="K74" s="15"/>
      <c r="L74" s="15"/>
      <c r="M74" s="15">
        <v>16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08">
        <f>SUM(H74:AQ74)</f>
        <v>16</v>
      </c>
      <c r="AS74" s="102">
        <f>AR74/G74</f>
        <v>16</v>
      </c>
    </row>
    <row r="75" spans="1:45" x14ac:dyDescent="0.25">
      <c r="A75" s="22">
        <v>72</v>
      </c>
      <c r="B75" s="42"/>
      <c r="C75" s="82" t="s">
        <v>245</v>
      </c>
      <c r="D75" s="82" t="s">
        <v>284</v>
      </c>
      <c r="E75" s="82" t="s">
        <v>11</v>
      </c>
      <c r="F75" s="86" t="s">
        <v>54</v>
      </c>
      <c r="G75" s="15">
        <f>COUNT(H75:AQ75)</f>
        <v>1</v>
      </c>
      <c r="H75" s="15"/>
      <c r="I75" s="15"/>
      <c r="J75" s="15"/>
      <c r="K75" s="15"/>
      <c r="L75" s="15"/>
      <c r="M75" s="15">
        <v>16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08">
        <f>SUM(H75:AQ75)</f>
        <v>16</v>
      </c>
      <c r="AS75" s="102">
        <f>AR75/G75</f>
        <v>16</v>
      </c>
    </row>
    <row r="76" spans="1:45" x14ac:dyDescent="0.25">
      <c r="A76" s="22">
        <v>73</v>
      </c>
      <c r="B76" s="42"/>
      <c r="C76" s="84" t="s">
        <v>160</v>
      </c>
      <c r="D76" s="84" t="s">
        <v>58</v>
      </c>
      <c r="E76" s="84" t="s">
        <v>66</v>
      </c>
      <c r="F76" s="83" t="s">
        <v>26</v>
      </c>
      <c r="G76" s="15">
        <f>COUNT(H76:AQ76)</f>
        <v>2</v>
      </c>
      <c r="H76" s="15"/>
      <c r="I76" s="15">
        <v>8</v>
      </c>
      <c r="J76" s="15"/>
      <c r="K76" s="15"/>
      <c r="L76" s="15"/>
      <c r="M76" s="15"/>
      <c r="N76" s="15"/>
      <c r="O76" s="15"/>
      <c r="P76" s="15">
        <v>8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08">
        <f>SUM(H76:AQ76)</f>
        <v>16</v>
      </c>
      <c r="AS76" s="102">
        <f>AR76/G76</f>
        <v>8</v>
      </c>
    </row>
    <row r="77" spans="1:45" x14ac:dyDescent="0.25">
      <c r="A77" s="22">
        <v>74</v>
      </c>
      <c r="B77" s="42"/>
      <c r="C77" s="84" t="s">
        <v>247</v>
      </c>
      <c r="D77" s="84" t="s">
        <v>310</v>
      </c>
      <c r="E77" s="84" t="s">
        <v>66</v>
      </c>
      <c r="F77" s="89" t="s">
        <v>20</v>
      </c>
      <c r="G77" s="15">
        <f>COUNT(H77:AQ77)</f>
        <v>1</v>
      </c>
      <c r="H77" s="15"/>
      <c r="I77" s="15"/>
      <c r="J77" s="15"/>
      <c r="K77" s="15"/>
      <c r="L77" s="15"/>
      <c r="M77" s="15">
        <v>16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08">
        <f>SUM(H77:AQ77)</f>
        <v>16</v>
      </c>
      <c r="AS77" s="102">
        <f>AR77/G77</f>
        <v>16</v>
      </c>
    </row>
    <row r="78" spans="1:45" x14ac:dyDescent="0.25">
      <c r="A78" s="22">
        <v>75</v>
      </c>
      <c r="B78" s="42"/>
      <c r="C78" s="92" t="s">
        <v>212</v>
      </c>
      <c r="D78" s="92" t="s">
        <v>298</v>
      </c>
      <c r="E78" s="82" t="s">
        <v>66</v>
      </c>
      <c r="F78" s="89" t="s">
        <v>23</v>
      </c>
      <c r="G78" s="15">
        <f>COUNT(H78:AQ78)</f>
        <v>1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>
        <v>15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08">
        <f>SUM(H78:AQ78)</f>
        <v>15</v>
      </c>
      <c r="AS78" s="102">
        <f>AR78/G78</f>
        <v>15</v>
      </c>
    </row>
    <row r="79" spans="1:45" x14ac:dyDescent="0.25">
      <c r="A79" s="22">
        <v>76</v>
      </c>
      <c r="B79" s="42"/>
      <c r="C79" s="82" t="s">
        <v>248</v>
      </c>
      <c r="D79" s="82" t="s">
        <v>88</v>
      </c>
      <c r="E79" s="82" t="s">
        <v>11</v>
      </c>
      <c r="F79" s="89" t="s">
        <v>23</v>
      </c>
      <c r="G79" s="15">
        <f>COUNT(H79:AQ79)</f>
        <v>1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>
        <v>15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08">
        <f>SUM(H79:AQ79)</f>
        <v>15</v>
      </c>
      <c r="AS79" s="102">
        <f>AR79/G79</f>
        <v>15</v>
      </c>
    </row>
    <row r="80" spans="1:45" x14ac:dyDescent="0.25">
      <c r="A80" s="22">
        <v>77</v>
      </c>
      <c r="B80" s="42"/>
      <c r="C80" s="82" t="s">
        <v>340</v>
      </c>
      <c r="D80" s="82" t="s">
        <v>71</v>
      </c>
      <c r="E80" s="82" t="s">
        <v>11</v>
      </c>
      <c r="F80" s="89" t="s">
        <v>20</v>
      </c>
      <c r="G80" s="15">
        <f>COUNT(H80:AQ80)</f>
        <v>1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>
        <v>15</v>
      </c>
      <c r="AR80" s="108">
        <f>SUM(H80:AQ80)</f>
        <v>15</v>
      </c>
      <c r="AS80" s="107"/>
    </row>
    <row r="81" spans="1:45" x14ac:dyDescent="0.25">
      <c r="A81" s="22">
        <v>78</v>
      </c>
      <c r="B81" s="42"/>
      <c r="C81" s="82" t="s">
        <v>249</v>
      </c>
      <c r="D81" s="82" t="s">
        <v>45</v>
      </c>
      <c r="E81" s="82" t="s">
        <v>11</v>
      </c>
      <c r="F81" s="83" t="s">
        <v>26</v>
      </c>
      <c r="G81" s="15">
        <f>COUNT(H81:AQ81)</f>
        <v>1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>
        <v>13.3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08">
        <f>SUM(H81:AQ81)</f>
        <v>13.3</v>
      </c>
      <c r="AS81" s="102">
        <f>AR81/G81</f>
        <v>13.3</v>
      </c>
    </row>
    <row r="82" spans="1:45" x14ac:dyDescent="0.25">
      <c r="A82" s="22">
        <v>79</v>
      </c>
      <c r="B82" s="42"/>
      <c r="C82" s="82" t="s">
        <v>250</v>
      </c>
      <c r="D82" s="82" t="s">
        <v>287</v>
      </c>
      <c r="E82" s="82" t="s">
        <v>11</v>
      </c>
      <c r="F82" s="89" t="s">
        <v>23</v>
      </c>
      <c r="G82" s="15">
        <f>COUNT(H82:AQ82)</f>
        <v>1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>
        <v>13</v>
      </c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08">
        <f>SUM(H82:AQ82)</f>
        <v>13</v>
      </c>
      <c r="AS82" s="102">
        <f>AR82/G82</f>
        <v>13</v>
      </c>
    </row>
    <row r="83" spans="1:45" x14ac:dyDescent="0.25">
      <c r="A83" s="22">
        <v>80</v>
      </c>
      <c r="B83" s="42"/>
      <c r="C83" s="92" t="s">
        <v>262</v>
      </c>
      <c r="D83" s="92" t="s">
        <v>91</v>
      </c>
      <c r="E83" s="92" t="s">
        <v>66</v>
      </c>
      <c r="F83" s="89" t="s">
        <v>23</v>
      </c>
      <c r="G83" s="15">
        <f>COUNT(H83:AQ83)</f>
        <v>1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>
        <v>13</v>
      </c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08">
        <f>SUM(H83:AQ83)</f>
        <v>13</v>
      </c>
      <c r="AS83" s="102">
        <f>AR83/G83</f>
        <v>13</v>
      </c>
    </row>
    <row r="84" spans="1:45" x14ac:dyDescent="0.25">
      <c r="A84" s="22">
        <v>81</v>
      </c>
      <c r="B84" s="42"/>
      <c r="C84" s="82" t="s">
        <v>148</v>
      </c>
      <c r="D84" s="82" t="s">
        <v>71</v>
      </c>
      <c r="E84" s="82" t="s">
        <v>11</v>
      </c>
      <c r="F84" s="96" t="s">
        <v>25</v>
      </c>
      <c r="G84" s="15">
        <f>COUNT(H84:AQ84)</f>
        <v>4</v>
      </c>
      <c r="H84" s="15"/>
      <c r="I84" s="15"/>
      <c r="J84" s="15"/>
      <c r="K84" s="15"/>
      <c r="L84" s="15"/>
      <c r="M84" s="15"/>
      <c r="N84" s="15"/>
      <c r="O84" s="15"/>
      <c r="P84" s="15">
        <v>3</v>
      </c>
      <c r="Q84" s="15"/>
      <c r="R84" s="15"/>
      <c r="S84" s="15"/>
      <c r="T84" s="15">
        <v>4.7</v>
      </c>
      <c r="U84" s="15"/>
      <c r="V84" s="15"/>
      <c r="W84" s="15"/>
      <c r="X84" s="15"/>
      <c r="Y84" s="15"/>
      <c r="Z84" s="15">
        <v>2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38"/>
      <c r="AL84" s="38"/>
      <c r="AM84" s="38"/>
      <c r="AN84" s="38"/>
      <c r="AO84" s="38"/>
      <c r="AP84" s="38">
        <v>3</v>
      </c>
      <c r="AQ84" s="38"/>
      <c r="AR84" s="108">
        <f>SUM(H84:AQ84)</f>
        <v>12.7</v>
      </c>
      <c r="AS84" s="102">
        <f>AR84/G84</f>
        <v>3.1749999999999998</v>
      </c>
    </row>
    <row r="85" spans="1:45" x14ac:dyDescent="0.25">
      <c r="A85" s="22">
        <v>82</v>
      </c>
      <c r="B85" s="42"/>
      <c r="C85" s="82" t="s">
        <v>156</v>
      </c>
      <c r="D85" s="82" t="s">
        <v>21</v>
      </c>
      <c r="E85" s="82" t="s">
        <v>11</v>
      </c>
      <c r="F85" s="96" t="s">
        <v>25</v>
      </c>
      <c r="G85" s="15">
        <f>COUNT(H85:AQ85)</f>
        <v>5</v>
      </c>
      <c r="H85" s="15">
        <v>2</v>
      </c>
      <c r="I85" s="15"/>
      <c r="J85" s="15"/>
      <c r="K85" s="15"/>
      <c r="L85" s="15">
        <v>3</v>
      </c>
      <c r="M85" s="15"/>
      <c r="N85" s="15"/>
      <c r="O85" s="15"/>
      <c r="P85" s="15">
        <v>3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26"/>
      <c r="AB85" s="26"/>
      <c r="AC85" s="26"/>
      <c r="AD85" s="26"/>
      <c r="AE85" s="26"/>
      <c r="AF85" s="26"/>
      <c r="AG85" s="38">
        <v>2</v>
      </c>
      <c r="AH85" s="26"/>
      <c r="AI85" s="38"/>
      <c r="AJ85" s="38"/>
      <c r="AK85" s="38"/>
      <c r="AL85" s="38"/>
      <c r="AM85" s="38">
        <v>2</v>
      </c>
      <c r="AN85" s="38"/>
      <c r="AO85" s="38"/>
      <c r="AP85" s="38"/>
      <c r="AQ85" s="38"/>
      <c r="AR85" s="108">
        <f>SUM(H85:AQ85)</f>
        <v>12</v>
      </c>
      <c r="AS85" s="102">
        <f>AR85/G85</f>
        <v>2.4</v>
      </c>
    </row>
    <row r="86" spans="1:45" x14ac:dyDescent="0.25">
      <c r="A86" s="22">
        <v>83</v>
      </c>
      <c r="B86" s="42"/>
      <c r="C86" s="92" t="s">
        <v>183</v>
      </c>
      <c r="D86" s="92" t="s">
        <v>158</v>
      </c>
      <c r="E86" s="92" t="s">
        <v>66</v>
      </c>
      <c r="F86" s="89" t="s">
        <v>23</v>
      </c>
      <c r="G86" s="15">
        <f>COUNT(H86:AQ86)</f>
        <v>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>
        <v>10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08">
        <f>SUM(H86:AQ86)</f>
        <v>10</v>
      </c>
      <c r="AS86" s="102">
        <f>AR86/G86</f>
        <v>10</v>
      </c>
    </row>
    <row r="87" spans="1:45" x14ac:dyDescent="0.25">
      <c r="A87" s="22">
        <v>84</v>
      </c>
      <c r="B87" s="42"/>
      <c r="C87" s="84" t="s">
        <v>187</v>
      </c>
      <c r="D87" s="84" t="s">
        <v>270</v>
      </c>
      <c r="E87" s="84" t="s">
        <v>66</v>
      </c>
      <c r="F87" s="89" t="s">
        <v>23</v>
      </c>
      <c r="G87" s="15">
        <f>COUNT(H87:AQ87)</f>
        <v>1</v>
      </c>
      <c r="H87" s="15">
        <v>10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08">
        <f>SUM(H87:AQ87)</f>
        <v>10</v>
      </c>
      <c r="AS87" s="102">
        <f>AR87/G87</f>
        <v>10</v>
      </c>
    </row>
    <row r="88" spans="1:45" x14ac:dyDescent="0.25">
      <c r="A88" s="22">
        <v>85</v>
      </c>
      <c r="B88" s="42"/>
      <c r="C88" s="82" t="s">
        <v>240</v>
      </c>
      <c r="D88" s="82" t="s">
        <v>118</v>
      </c>
      <c r="E88" s="82" t="s">
        <v>11</v>
      </c>
      <c r="F88" s="83" t="s">
        <v>26</v>
      </c>
      <c r="G88" s="15">
        <f>COUNT(H88:AQ88)</f>
        <v>1</v>
      </c>
      <c r="H88" s="15">
        <v>10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08">
        <f>SUM(H88:AQ88)</f>
        <v>10</v>
      </c>
      <c r="AS88" s="102">
        <f>AR88/G88</f>
        <v>10</v>
      </c>
    </row>
    <row r="89" spans="1:45" x14ac:dyDescent="0.25">
      <c r="A89" s="22">
        <v>86</v>
      </c>
      <c r="B89" s="42"/>
      <c r="C89" s="91" t="s">
        <v>252</v>
      </c>
      <c r="D89" s="91" t="s">
        <v>308</v>
      </c>
      <c r="E89" s="91" t="s">
        <v>11</v>
      </c>
      <c r="F89" s="83" t="s">
        <v>26</v>
      </c>
      <c r="G89" s="15">
        <f>COUNT(H89:AQ89)</f>
        <v>1</v>
      </c>
      <c r="H89" s="15">
        <v>10</v>
      </c>
      <c r="I89" s="15"/>
      <c r="J89" s="15"/>
      <c r="K89" s="15"/>
      <c r="L89" s="47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08">
        <f>SUM(H89:AQ89)</f>
        <v>10</v>
      </c>
      <c r="AS89" s="102">
        <f>AR89/G89</f>
        <v>10</v>
      </c>
    </row>
    <row r="90" spans="1:45" x14ac:dyDescent="0.25">
      <c r="A90" s="22">
        <v>87</v>
      </c>
      <c r="B90" s="42"/>
      <c r="C90" s="82" t="s">
        <v>253</v>
      </c>
      <c r="D90" s="82" t="s">
        <v>112</v>
      </c>
      <c r="E90" s="82" t="s">
        <v>11</v>
      </c>
      <c r="F90" s="83" t="s">
        <v>26</v>
      </c>
      <c r="G90" s="15">
        <f>COUNT(H90:AQ90)</f>
        <v>1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>
        <v>10</v>
      </c>
      <c r="AI90" s="15"/>
      <c r="AJ90" s="15"/>
      <c r="AK90" s="15"/>
      <c r="AL90" s="15"/>
      <c r="AM90" s="15"/>
      <c r="AN90" s="15"/>
      <c r="AO90" s="15"/>
      <c r="AP90" s="15"/>
      <c r="AQ90" s="15"/>
      <c r="AR90" s="108">
        <f>SUM(H90:AQ90)</f>
        <v>10</v>
      </c>
      <c r="AS90" s="102">
        <f>AR90/G90</f>
        <v>10</v>
      </c>
    </row>
    <row r="91" spans="1:45" x14ac:dyDescent="0.25">
      <c r="A91" s="22">
        <v>88</v>
      </c>
      <c r="B91" s="42"/>
      <c r="C91" s="82" t="s">
        <v>254</v>
      </c>
      <c r="D91" s="82" t="s">
        <v>309</v>
      </c>
      <c r="E91" s="82" t="s">
        <v>11</v>
      </c>
      <c r="F91" s="83" t="s">
        <v>99</v>
      </c>
      <c r="G91" s="15">
        <f>COUNT(H91:AQ91)</f>
        <v>1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>
        <v>10</v>
      </c>
      <c r="AK91" s="15"/>
      <c r="AL91" s="15"/>
      <c r="AM91" s="15"/>
      <c r="AN91" s="15"/>
      <c r="AO91" s="15"/>
      <c r="AP91" s="15"/>
      <c r="AQ91" s="15"/>
      <c r="AR91" s="108">
        <f>SUM(H91:AQ91)</f>
        <v>10</v>
      </c>
      <c r="AS91" s="102">
        <f>AR91/G91</f>
        <v>10</v>
      </c>
    </row>
    <row r="92" spans="1:45" x14ac:dyDescent="0.25">
      <c r="A92" s="22">
        <v>89</v>
      </c>
      <c r="B92" s="42"/>
      <c r="C92" s="92" t="s">
        <v>255</v>
      </c>
      <c r="D92" s="92" t="s">
        <v>94</v>
      </c>
      <c r="E92" s="92"/>
      <c r="F92" s="101" t="s">
        <v>99</v>
      </c>
      <c r="G92" s="15">
        <f>COUNT(H92:AQ92)</f>
        <v>1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>
        <v>10</v>
      </c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08">
        <f>SUM(H92:AQ92)</f>
        <v>10</v>
      </c>
      <c r="AS92" s="102">
        <f>AR92/G92</f>
        <v>10</v>
      </c>
    </row>
    <row r="93" spans="1:45" x14ac:dyDescent="0.25">
      <c r="A93" s="22">
        <v>90</v>
      </c>
      <c r="B93" s="42"/>
      <c r="C93" s="82" t="s">
        <v>256</v>
      </c>
      <c r="D93" s="82" t="s">
        <v>288</v>
      </c>
      <c r="E93" s="82" t="s">
        <v>11</v>
      </c>
      <c r="F93" s="83" t="s">
        <v>26</v>
      </c>
      <c r="G93" s="15">
        <f>COUNT(H93:AQ93)</f>
        <v>1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>
        <v>10</v>
      </c>
      <c r="AN93" s="15"/>
      <c r="AO93" s="15"/>
      <c r="AP93" s="15"/>
      <c r="AQ93" s="15"/>
      <c r="AR93" s="108">
        <f>SUM(H93:AQ93)</f>
        <v>10</v>
      </c>
      <c r="AS93" s="102">
        <f>AR93/G93</f>
        <v>10</v>
      </c>
    </row>
    <row r="94" spans="1:45" x14ac:dyDescent="0.25">
      <c r="A94" s="22">
        <v>91</v>
      </c>
      <c r="B94" s="42"/>
      <c r="C94" s="82" t="s">
        <v>316</v>
      </c>
      <c r="D94" s="82" t="s">
        <v>45</v>
      </c>
      <c r="E94" s="82" t="s">
        <v>11</v>
      </c>
      <c r="F94" s="83" t="s">
        <v>99</v>
      </c>
      <c r="G94" s="15">
        <f>COUNT(H94:AQ94)</f>
        <v>1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>
        <v>10</v>
      </c>
      <c r="AK94" s="15"/>
      <c r="AL94" s="15"/>
      <c r="AM94" s="15"/>
      <c r="AN94" s="15"/>
      <c r="AO94" s="15"/>
      <c r="AP94" s="15"/>
      <c r="AQ94" s="15"/>
      <c r="AR94" s="108">
        <f>SUM(H94:AQ94)</f>
        <v>10</v>
      </c>
      <c r="AS94" s="105"/>
    </row>
    <row r="95" spans="1:45" x14ac:dyDescent="0.25">
      <c r="A95" s="22">
        <v>92</v>
      </c>
      <c r="B95" s="42"/>
      <c r="C95" s="82" t="s">
        <v>156</v>
      </c>
      <c r="D95" s="82" t="s">
        <v>109</v>
      </c>
      <c r="E95" s="82" t="s">
        <v>11</v>
      </c>
      <c r="F95" s="96" t="s">
        <v>25</v>
      </c>
      <c r="G95" s="15">
        <f>COUNT(H95:AQ95)</f>
        <v>4</v>
      </c>
      <c r="H95" s="15">
        <v>2</v>
      </c>
      <c r="I95" s="15"/>
      <c r="J95" s="15"/>
      <c r="K95" s="15"/>
      <c r="L95" s="15">
        <v>3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1.5</v>
      </c>
      <c r="AE95" s="15"/>
      <c r="AF95" s="15"/>
      <c r="AG95" s="15">
        <v>2</v>
      </c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08">
        <f>SUM(H95:AQ95)</f>
        <v>8.5</v>
      </c>
      <c r="AS95" s="102">
        <f>AR95/G95</f>
        <v>2.125</v>
      </c>
    </row>
    <row r="96" spans="1:45" x14ac:dyDescent="0.25">
      <c r="A96" s="22">
        <v>93</v>
      </c>
      <c r="B96" s="42"/>
      <c r="C96" s="82" t="s">
        <v>203</v>
      </c>
      <c r="D96" s="82" t="s">
        <v>79</v>
      </c>
      <c r="E96" s="82" t="s">
        <v>11</v>
      </c>
      <c r="F96" s="83" t="s">
        <v>26</v>
      </c>
      <c r="G96" s="15">
        <f>COUNT(H96:AQ96)</f>
        <v>1</v>
      </c>
      <c r="H96" s="15"/>
      <c r="I96" s="15"/>
      <c r="J96" s="15"/>
      <c r="K96" s="15"/>
      <c r="L96" s="15"/>
      <c r="M96" s="15"/>
      <c r="N96" s="15"/>
      <c r="O96" s="15"/>
      <c r="P96" s="15">
        <v>8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08">
        <f>SUM(H96:AQ96)</f>
        <v>8</v>
      </c>
      <c r="AS96" s="102">
        <f>AR96/G96</f>
        <v>8</v>
      </c>
    </row>
    <row r="97" spans="1:45" x14ac:dyDescent="0.25">
      <c r="A97" s="22">
        <v>94</v>
      </c>
      <c r="B97" s="42"/>
      <c r="C97" s="82" t="s">
        <v>257</v>
      </c>
      <c r="D97" s="82" t="s">
        <v>289</v>
      </c>
      <c r="E97" s="82" t="s">
        <v>11</v>
      </c>
      <c r="F97" s="89" t="s">
        <v>20</v>
      </c>
      <c r="G97" s="15">
        <f>COUNT(H97:AQ97)</f>
        <v>1</v>
      </c>
      <c r="H97" s="15"/>
      <c r="I97" s="15"/>
      <c r="J97" s="15"/>
      <c r="K97" s="15"/>
      <c r="L97" s="15"/>
      <c r="M97" s="15"/>
      <c r="N97" s="15"/>
      <c r="O97" s="15"/>
      <c r="P97" s="15">
        <v>8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08">
        <f>SUM(H97:AQ97)</f>
        <v>8</v>
      </c>
      <c r="AS97" s="102">
        <f>AR97/G97</f>
        <v>8</v>
      </c>
    </row>
    <row r="98" spans="1:45" x14ac:dyDescent="0.25">
      <c r="A98" s="22">
        <v>95</v>
      </c>
      <c r="B98" s="42"/>
      <c r="C98" s="92" t="s">
        <v>258</v>
      </c>
      <c r="D98" s="92" t="s">
        <v>290</v>
      </c>
      <c r="E98" s="92" t="s">
        <v>66</v>
      </c>
      <c r="F98" s="83" t="s">
        <v>39</v>
      </c>
      <c r="G98" s="15">
        <f>COUNT(H98:AQ98)</f>
        <v>1</v>
      </c>
      <c r="H98" s="15"/>
      <c r="I98" s="15"/>
      <c r="J98" s="15"/>
      <c r="K98" s="15"/>
      <c r="L98" s="15"/>
      <c r="M98" s="15"/>
      <c r="N98" s="15"/>
      <c r="O98" s="15"/>
      <c r="P98" s="15">
        <v>8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08">
        <f>SUM(H98:AQ98)</f>
        <v>8</v>
      </c>
      <c r="AS98" s="102">
        <f>AR98/G98</f>
        <v>8</v>
      </c>
    </row>
    <row r="99" spans="1:45" x14ac:dyDescent="0.25">
      <c r="A99" s="22">
        <v>96</v>
      </c>
      <c r="B99" s="42"/>
      <c r="C99" s="92" t="s">
        <v>259</v>
      </c>
      <c r="D99" s="92" t="s">
        <v>265</v>
      </c>
      <c r="E99" s="92" t="s">
        <v>66</v>
      </c>
      <c r="F99" s="89" t="s">
        <v>20</v>
      </c>
      <c r="G99" s="15">
        <f>COUNT(H99:AQ99)</f>
        <v>1</v>
      </c>
      <c r="H99" s="15"/>
      <c r="I99" s="15"/>
      <c r="J99" s="15"/>
      <c r="K99" s="15"/>
      <c r="L99" s="15"/>
      <c r="M99" s="15"/>
      <c r="N99" s="15"/>
      <c r="O99" s="15"/>
      <c r="P99" s="15">
        <v>8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08">
        <f>SUM(H99:AQ99)</f>
        <v>8</v>
      </c>
      <c r="AS99" s="102">
        <f>AR99/G99</f>
        <v>8</v>
      </c>
    </row>
    <row r="100" spans="1:45" x14ac:dyDescent="0.25">
      <c r="A100" s="22">
        <v>97</v>
      </c>
      <c r="B100" s="42"/>
      <c r="C100" s="92" t="s">
        <v>260</v>
      </c>
      <c r="D100" s="92" t="s">
        <v>291</v>
      </c>
      <c r="E100" s="92" t="s">
        <v>66</v>
      </c>
      <c r="F100" s="89" t="s">
        <v>20</v>
      </c>
      <c r="G100" s="15">
        <f>COUNT(H100:AQ100)</f>
        <v>1</v>
      </c>
      <c r="H100" s="15"/>
      <c r="I100" s="15"/>
      <c r="J100" s="15"/>
      <c r="K100" s="15"/>
      <c r="L100" s="15"/>
      <c r="M100" s="15"/>
      <c r="N100" s="15"/>
      <c r="O100" s="15"/>
      <c r="P100" s="15">
        <v>8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08">
        <f>SUM(H100:AQ100)</f>
        <v>8</v>
      </c>
      <c r="AS100" s="102">
        <f>AR100/G100</f>
        <v>8</v>
      </c>
    </row>
    <row r="101" spans="1:45" x14ac:dyDescent="0.25">
      <c r="A101" s="22">
        <v>98</v>
      </c>
      <c r="B101" s="42"/>
      <c r="C101" s="92" t="s">
        <v>170</v>
      </c>
      <c r="D101" s="92" t="s">
        <v>292</v>
      </c>
      <c r="E101" s="92" t="s">
        <v>66</v>
      </c>
      <c r="F101" s="86" t="s">
        <v>24</v>
      </c>
      <c r="G101" s="15">
        <f>COUNT(H101:AQ101)</f>
        <v>1</v>
      </c>
      <c r="H101" s="15"/>
      <c r="I101" s="15"/>
      <c r="J101" s="15"/>
      <c r="K101" s="15"/>
      <c r="L101" s="15"/>
      <c r="M101" s="15"/>
      <c r="N101" s="15"/>
      <c r="O101" s="15"/>
      <c r="P101" s="15">
        <v>8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08">
        <f>SUM(H101:AQ101)</f>
        <v>8</v>
      </c>
      <c r="AS101" s="102">
        <f>AR101/G101</f>
        <v>8</v>
      </c>
    </row>
    <row r="102" spans="1:45" x14ac:dyDescent="0.25">
      <c r="A102" s="22">
        <v>99</v>
      </c>
      <c r="B102" s="42"/>
      <c r="C102" s="84" t="s">
        <v>160</v>
      </c>
      <c r="D102" s="84" t="s">
        <v>35</v>
      </c>
      <c r="E102" s="85" t="s">
        <v>66</v>
      </c>
      <c r="F102" s="86" t="s">
        <v>24</v>
      </c>
      <c r="G102" s="15">
        <f>COUNT(H102:AQ102)</f>
        <v>2</v>
      </c>
      <c r="H102" s="15">
        <v>4.5</v>
      </c>
      <c r="I102" s="15"/>
      <c r="J102" s="15"/>
      <c r="K102" s="15">
        <v>2.6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08">
        <f>SUM(H102:AQ102)</f>
        <v>7.1</v>
      </c>
      <c r="AS102" s="102">
        <f>AR102/G102</f>
        <v>3.55</v>
      </c>
    </row>
    <row r="103" spans="1:45" x14ac:dyDescent="0.25">
      <c r="A103" s="22">
        <v>100</v>
      </c>
      <c r="B103" s="42"/>
      <c r="C103" s="82" t="s">
        <v>153</v>
      </c>
      <c r="D103" s="82" t="s">
        <v>161</v>
      </c>
      <c r="E103" s="82" t="s">
        <v>11</v>
      </c>
      <c r="F103" s="86" t="s">
        <v>54</v>
      </c>
      <c r="G103" s="15">
        <f>COUNT(H103:AQ103)</f>
        <v>2</v>
      </c>
      <c r="H103" s="15"/>
      <c r="I103" s="15"/>
      <c r="J103" s="15"/>
      <c r="K103" s="15">
        <v>3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>
        <v>4.0999999999999996</v>
      </c>
      <c r="Z103" s="15"/>
      <c r="AA103" s="15"/>
      <c r="AB103" s="26"/>
      <c r="AC103" s="26"/>
      <c r="AD103" s="26"/>
      <c r="AE103" s="26"/>
      <c r="AF103" s="26"/>
      <c r="AG103" s="26"/>
      <c r="AH103" s="26"/>
      <c r="AI103" s="15"/>
      <c r="AJ103" s="15"/>
      <c r="AK103" s="15"/>
      <c r="AL103" s="15"/>
      <c r="AM103" s="15"/>
      <c r="AN103" s="15"/>
      <c r="AO103" s="15"/>
      <c r="AP103" s="15"/>
      <c r="AQ103" s="15"/>
      <c r="AR103" s="108">
        <f>SUM(H103:AQ103)</f>
        <v>7.1</v>
      </c>
      <c r="AS103" s="102">
        <f>AR103/G103</f>
        <v>3.55</v>
      </c>
    </row>
    <row r="104" spans="1:45" x14ac:dyDescent="0.25">
      <c r="A104" s="22">
        <v>101</v>
      </c>
      <c r="B104" s="42"/>
      <c r="C104" s="92" t="s">
        <v>157</v>
      </c>
      <c r="D104" s="92" t="s">
        <v>158</v>
      </c>
      <c r="E104" s="92" t="s">
        <v>66</v>
      </c>
      <c r="F104" s="93" t="s">
        <v>48</v>
      </c>
      <c r="G104" s="15">
        <f>COUNT(H104:AQ104)</f>
        <v>1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>
        <v>6.6</v>
      </c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08">
        <f>SUM(H104:AQ104)</f>
        <v>6.6</v>
      </c>
      <c r="AS104" s="102">
        <f>AR104/G104</f>
        <v>6.6</v>
      </c>
    </row>
    <row r="105" spans="1:45" x14ac:dyDescent="0.25">
      <c r="A105" s="22">
        <v>102</v>
      </c>
      <c r="B105" s="42"/>
      <c r="C105" s="84" t="s">
        <v>184</v>
      </c>
      <c r="D105" s="84" t="s">
        <v>266</v>
      </c>
      <c r="E105" s="84" t="s">
        <v>66</v>
      </c>
      <c r="F105" s="89" t="s">
        <v>20</v>
      </c>
      <c r="G105" s="15">
        <f>COUNT(H105:AQ105)</f>
        <v>1</v>
      </c>
      <c r="H105" s="15"/>
      <c r="I105" s="15"/>
      <c r="J105" s="15"/>
      <c r="K105" s="15"/>
      <c r="L105" s="15"/>
      <c r="M105" s="15"/>
      <c r="N105" s="15">
        <v>6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08">
        <f>SUM(H105:AQ105)</f>
        <v>6</v>
      </c>
      <c r="AS105" s="102">
        <f>AR105/G105</f>
        <v>6</v>
      </c>
    </row>
    <row r="106" spans="1:45" x14ac:dyDescent="0.25">
      <c r="A106" s="22">
        <v>103</v>
      </c>
      <c r="B106" s="42"/>
      <c r="C106" s="82" t="s">
        <v>148</v>
      </c>
      <c r="D106" s="82" t="s">
        <v>149</v>
      </c>
      <c r="E106" s="82" t="s">
        <v>11</v>
      </c>
      <c r="F106" s="98" t="s">
        <v>30</v>
      </c>
      <c r="G106" s="15">
        <f>COUNT(H106:AQ106)</f>
        <v>2</v>
      </c>
      <c r="H106" s="15"/>
      <c r="I106" s="15"/>
      <c r="J106" s="15"/>
      <c r="K106" s="15"/>
      <c r="L106" s="15"/>
      <c r="M106" s="15"/>
      <c r="N106" s="15"/>
      <c r="O106" s="15"/>
      <c r="P106" s="15">
        <v>3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>
        <v>2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08">
        <f>SUM(H106:AQ106)</f>
        <v>5</v>
      </c>
      <c r="AS106" s="102">
        <f>AR106/G106</f>
        <v>2.5</v>
      </c>
    </row>
    <row r="107" spans="1:45" x14ac:dyDescent="0.25">
      <c r="A107" s="22">
        <v>104</v>
      </c>
      <c r="B107" s="42"/>
      <c r="C107" s="92" t="s">
        <v>218</v>
      </c>
      <c r="D107" s="92" t="s">
        <v>299</v>
      </c>
      <c r="E107" s="92" t="s">
        <v>66</v>
      </c>
      <c r="F107" s="86" t="s">
        <v>69</v>
      </c>
      <c r="G107" s="15">
        <f>COUNT(H107:AQ107)</f>
        <v>1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>
        <v>5</v>
      </c>
      <c r="AN107" s="15"/>
      <c r="AO107" s="15"/>
      <c r="AP107" s="15"/>
      <c r="AQ107" s="15"/>
      <c r="AR107" s="108">
        <f>SUM(H107:AQ107)</f>
        <v>5</v>
      </c>
      <c r="AS107" s="102">
        <f>AR107/G107</f>
        <v>5</v>
      </c>
    </row>
    <row r="108" spans="1:45" x14ac:dyDescent="0.25">
      <c r="A108" s="22">
        <v>105</v>
      </c>
      <c r="B108" s="42"/>
      <c r="C108" s="82" t="s">
        <v>146</v>
      </c>
      <c r="D108" s="82" t="s">
        <v>147</v>
      </c>
      <c r="E108" s="82" t="s">
        <v>11</v>
      </c>
      <c r="F108" s="86" t="s">
        <v>54</v>
      </c>
      <c r="G108" s="15">
        <f>COUNT(H108:AQ108)</f>
        <v>1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>
        <v>5</v>
      </c>
      <c r="AN108" s="15"/>
      <c r="AO108" s="15"/>
      <c r="AP108" s="15"/>
      <c r="AQ108" s="15"/>
      <c r="AR108" s="108">
        <f>SUM(H108:AQ108)</f>
        <v>5</v>
      </c>
      <c r="AS108" s="102">
        <f>AR108/G108</f>
        <v>5</v>
      </c>
    </row>
    <row r="109" spans="1:45" x14ac:dyDescent="0.25">
      <c r="A109" s="22">
        <v>106</v>
      </c>
      <c r="B109" s="42"/>
      <c r="C109" s="84" t="s">
        <v>148</v>
      </c>
      <c r="D109" s="84" t="s">
        <v>301</v>
      </c>
      <c r="E109" s="84" t="s">
        <v>66</v>
      </c>
      <c r="F109" s="100" t="s">
        <v>40</v>
      </c>
      <c r="G109" s="15">
        <f>COUNT(H109:AQ109)</f>
        <v>2</v>
      </c>
      <c r="H109" s="15"/>
      <c r="I109" s="15"/>
      <c r="J109" s="15"/>
      <c r="K109" s="15"/>
      <c r="L109" s="15"/>
      <c r="M109" s="15"/>
      <c r="N109" s="15"/>
      <c r="O109" s="15"/>
      <c r="P109" s="15">
        <v>1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1.5</v>
      </c>
      <c r="AQ109" s="15"/>
      <c r="AR109" s="108">
        <f>SUM(H109:AQ109)</f>
        <v>2.5</v>
      </c>
      <c r="AS109" s="102">
        <f>AR109/G109</f>
        <v>1.25</v>
      </c>
    </row>
    <row r="110" spans="1:45" x14ac:dyDescent="0.25">
      <c r="A110" s="22">
        <v>107</v>
      </c>
      <c r="B110" s="42"/>
      <c r="C110" s="82" t="s">
        <v>156</v>
      </c>
      <c r="D110" s="82" t="s">
        <v>41</v>
      </c>
      <c r="E110" s="82" t="s">
        <v>11</v>
      </c>
      <c r="F110" s="100" t="s">
        <v>40</v>
      </c>
      <c r="G110" s="15">
        <f>COUNT(H110:AQ110)</f>
        <v>2</v>
      </c>
      <c r="H110" s="15"/>
      <c r="I110" s="15"/>
      <c r="J110" s="15"/>
      <c r="K110" s="15"/>
      <c r="L110" s="15">
        <v>1.1000000000000001</v>
      </c>
      <c r="M110" s="15"/>
      <c r="N110" s="15"/>
      <c r="O110" s="15"/>
      <c r="P110" s="15">
        <v>1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08">
        <f>SUM(H110:AQ110)</f>
        <v>2.1</v>
      </c>
      <c r="AS110" s="102">
        <f>AR110/G110</f>
        <v>1.05</v>
      </c>
    </row>
    <row r="111" spans="1:45" x14ac:dyDescent="0.25">
      <c r="A111" s="22">
        <v>108</v>
      </c>
      <c r="B111" s="42"/>
      <c r="C111" s="82" t="s">
        <v>231</v>
      </c>
      <c r="D111" s="82" t="s">
        <v>67</v>
      </c>
      <c r="E111" s="82" t="s">
        <v>11</v>
      </c>
      <c r="F111" s="100" t="s">
        <v>40</v>
      </c>
      <c r="G111" s="15">
        <f>COUNT(H111:AQ111)</f>
        <v>1</v>
      </c>
      <c r="H111" s="15"/>
      <c r="I111" s="15"/>
      <c r="J111" s="15"/>
      <c r="K111" s="15"/>
      <c r="L111" s="15"/>
      <c r="M111" s="15"/>
      <c r="N111" s="15"/>
      <c r="O111" s="15"/>
      <c r="P111" s="15">
        <v>1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08">
        <f>SUM(H111:AQ111)</f>
        <v>1</v>
      </c>
      <c r="AS111" s="102">
        <f>AR111/G111</f>
        <v>1</v>
      </c>
    </row>
    <row r="112" spans="1:45" x14ac:dyDescent="0.25">
      <c r="A112" s="22">
        <v>109</v>
      </c>
      <c r="B112" s="42"/>
      <c r="C112" s="82" t="s">
        <v>190</v>
      </c>
      <c r="D112" s="82" t="s">
        <v>271</v>
      </c>
      <c r="E112" s="82" t="s">
        <v>11</v>
      </c>
      <c r="F112" s="89" t="s">
        <v>20</v>
      </c>
      <c r="G112" s="15">
        <f>COUNT(H112:AQ112)</f>
        <v>0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08">
        <f>SUM(H112:AQ112)</f>
        <v>0</v>
      </c>
      <c r="AS112" s="102" t="e">
        <f>AR112/G112</f>
        <v>#DIV/0!</v>
      </c>
    </row>
    <row r="113" spans="1:45" x14ac:dyDescent="0.25">
      <c r="A113" s="22">
        <v>110</v>
      </c>
      <c r="B113" s="42"/>
      <c r="C113" s="92" t="s">
        <v>191</v>
      </c>
      <c r="D113" s="92" t="s">
        <v>269</v>
      </c>
      <c r="E113" s="92" t="s">
        <v>66</v>
      </c>
      <c r="F113" s="89" t="s">
        <v>20</v>
      </c>
      <c r="G113" s="15">
        <f>COUNT(H113:AQ113)</f>
        <v>0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08">
        <f>SUM(H113:AQ113)</f>
        <v>0</v>
      </c>
      <c r="AS113" s="102" t="e">
        <f>AR113/G113</f>
        <v>#DIV/0!</v>
      </c>
    </row>
    <row r="114" spans="1:45" x14ac:dyDescent="0.25">
      <c r="A114" s="22">
        <v>111</v>
      </c>
      <c r="B114" s="42"/>
      <c r="C114" s="82" t="s">
        <v>193</v>
      </c>
      <c r="D114" s="82" t="s">
        <v>38</v>
      </c>
      <c r="E114" s="82" t="s">
        <v>11</v>
      </c>
      <c r="F114" s="83" t="s">
        <v>26</v>
      </c>
      <c r="G114" s="15">
        <f>COUNT(H114:AQ114)</f>
        <v>0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08">
        <f>SUM(H114:AQ114)</f>
        <v>0</v>
      </c>
      <c r="AS114" s="102" t="e">
        <f>AR114/G114</f>
        <v>#DIV/0!</v>
      </c>
    </row>
    <row r="115" spans="1:45" x14ac:dyDescent="0.25">
      <c r="A115" s="22">
        <v>112</v>
      </c>
      <c r="B115" s="42"/>
      <c r="C115" s="92" t="s">
        <v>194</v>
      </c>
      <c r="D115" s="92" t="s">
        <v>46</v>
      </c>
      <c r="E115" s="92" t="s">
        <v>11</v>
      </c>
      <c r="F115" s="83" t="s">
        <v>26</v>
      </c>
      <c r="G115" s="15">
        <f>COUNT(H115:AQ115)</f>
        <v>0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08">
        <f>SUM(H115:AQ115)</f>
        <v>0</v>
      </c>
      <c r="AS115" s="102" t="e">
        <f>AR115/G115</f>
        <v>#DIV/0!</v>
      </c>
    </row>
    <row r="116" spans="1:45" x14ac:dyDescent="0.25">
      <c r="A116" s="22">
        <v>113</v>
      </c>
      <c r="B116" s="42"/>
      <c r="C116" s="82" t="s">
        <v>197</v>
      </c>
      <c r="D116" s="82" t="s">
        <v>133</v>
      </c>
      <c r="E116" s="82" t="s">
        <v>11</v>
      </c>
      <c r="F116" s="89" t="s">
        <v>129</v>
      </c>
      <c r="G116" s="15">
        <f>COUNT(H116:AQ116)</f>
        <v>0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08">
        <f>SUM(H116:AQ116)</f>
        <v>0</v>
      </c>
      <c r="AS116" s="102" t="e">
        <f>AR116/G116</f>
        <v>#DIV/0!</v>
      </c>
    </row>
    <row r="117" spans="1:45" x14ac:dyDescent="0.25">
      <c r="A117" s="22">
        <v>114</v>
      </c>
      <c r="B117" s="42"/>
      <c r="C117" s="82" t="s">
        <v>202</v>
      </c>
      <c r="D117" s="82" t="s">
        <v>273</v>
      </c>
      <c r="E117" s="82" t="s">
        <v>11</v>
      </c>
      <c r="F117" s="86" t="s">
        <v>54</v>
      </c>
      <c r="G117" s="15">
        <f>COUNT(H117:AQ117)</f>
        <v>0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08">
        <f>SUM(H117:AQ117)</f>
        <v>0</v>
      </c>
      <c r="AS117" s="102" t="e">
        <f>AR117/G117</f>
        <v>#DIV/0!</v>
      </c>
    </row>
    <row r="118" spans="1:45" x14ac:dyDescent="0.25">
      <c r="A118" s="22">
        <v>115</v>
      </c>
      <c r="B118" s="42"/>
      <c r="C118" s="82" t="s">
        <v>154</v>
      </c>
      <c r="D118" s="82" t="s">
        <v>155</v>
      </c>
      <c r="E118" s="82" t="s">
        <v>11</v>
      </c>
      <c r="F118" s="96" t="s">
        <v>25</v>
      </c>
      <c r="G118" s="15">
        <f>COUNT(H118:AQ118)</f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08">
        <f>SUM(H118:AQ118)</f>
        <v>0</v>
      </c>
      <c r="AS118" s="102" t="e">
        <f>AR118/G118</f>
        <v>#DIV/0!</v>
      </c>
    </row>
    <row r="119" spans="1:45" x14ac:dyDescent="0.25">
      <c r="A119" s="22">
        <v>116</v>
      </c>
      <c r="B119" s="42"/>
      <c r="C119" s="82" t="s">
        <v>209</v>
      </c>
      <c r="D119" s="82" t="s">
        <v>297</v>
      </c>
      <c r="E119" s="82" t="s">
        <v>11</v>
      </c>
      <c r="F119" s="83" t="s">
        <v>26</v>
      </c>
      <c r="G119" s="15">
        <f>COUNT(H119:AQ119)</f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08">
        <f>SUM(H119:AQ119)</f>
        <v>0</v>
      </c>
      <c r="AS119" s="102" t="e">
        <f>AR119/G119</f>
        <v>#DIV/0!</v>
      </c>
    </row>
    <row r="120" spans="1:45" x14ac:dyDescent="0.25">
      <c r="A120" s="22">
        <v>117</v>
      </c>
      <c r="B120" s="42"/>
      <c r="C120" s="92" t="s">
        <v>159</v>
      </c>
      <c r="D120" s="92" t="s">
        <v>315</v>
      </c>
      <c r="E120" s="92" t="s">
        <v>66</v>
      </c>
      <c r="F120" s="93" t="s">
        <v>48</v>
      </c>
      <c r="G120" s="15">
        <f>COUNT(H120:AQ120)</f>
        <v>0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08">
        <f>SUM(H120:AQ120)</f>
        <v>0</v>
      </c>
      <c r="AS120" s="102" t="e">
        <f>AR120/G120</f>
        <v>#DIV/0!</v>
      </c>
    </row>
    <row r="121" spans="1:45" x14ac:dyDescent="0.25">
      <c r="A121" s="22">
        <v>118</v>
      </c>
      <c r="B121" s="42"/>
      <c r="C121" s="82" t="s">
        <v>220</v>
      </c>
      <c r="D121" s="82" t="s">
        <v>135</v>
      </c>
      <c r="E121" s="82" t="s">
        <v>11</v>
      </c>
      <c r="F121" s="83" t="s">
        <v>26</v>
      </c>
      <c r="G121" s="15">
        <f>COUNT(H121:AQ121)</f>
        <v>0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08">
        <f>SUM(H121:AQ121)</f>
        <v>0</v>
      </c>
      <c r="AS121" s="102" t="e">
        <f>AR121/G121</f>
        <v>#DIV/0!</v>
      </c>
    </row>
    <row r="122" spans="1:45" x14ac:dyDescent="0.25">
      <c r="A122" s="22">
        <v>119</v>
      </c>
      <c r="B122" s="42"/>
      <c r="C122" s="92" t="s">
        <v>221</v>
      </c>
      <c r="D122" s="92" t="s">
        <v>136</v>
      </c>
      <c r="E122" s="92" t="s">
        <v>66</v>
      </c>
      <c r="F122" s="83" t="s">
        <v>26</v>
      </c>
      <c r="G122" s="15">
        <f>COUNT(H122:AQ122)</f>
        <v>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08">
        <f>SUM(H122:AQ122)</f>
        <v>0</v>
      </c>
      <c r="AS122" s="102" t="e">
        <f>AR122/G122</f>
        <v>#DIV/0!</v>
      </c>
    </row>
    <row r="123" spans="1:45" x14ac:dyDescent="0.25">
      <c r="A123" s="22">
        <v>120</v>
      </c>
      <c r="B123" s="42"/>
      <c r="C123" s="82" t="s">
        <v>222</v>
      </c>
      <c r="D123" s="82" t="s">
        <v>300</v>
      </c>
      <c r="E123" s="99" t="s">
        <v>11</v>
      </c>
      <c r="F123" s="86" t="s">
        <v>54</v>
      </c>
      <c r="G123" s="15">
        <f>COUNT(H123:AQ123)</f>
        <v>0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08">
        <f>SUM(H123:AQ123)</f>
        <v>0</v>
      </c>
      <c r="AS123" s="102" t="e">
        <f>AR123/G123</f>
        <v>#DIV/0!</v>
      </c>
    </row>
    <row r="124" spans="1:45" x14ac:dyDescent="0.25">
      <c r="A124" s="22">
        <v>121</v>
      </c>
      <c r="B124" s="42"/>
      <c r="C124" s="92" t="s">
        <v>223</v>
      </c>
      <c r="D124" s="92" t="s">
        <v>158</v>
      </c>
      <c r="E124" s="92" t="s">
        <v>66</v>
      </c>
      <c r="F124" s="93" t="s">
        <v>48</v>
      </c>
      <c r="G124" s="15">
        <f>COUNT(H124:AQ124)</f>
        <v>0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08">
        <f>SUM(H124:AQ124)</f>
        <v>0</v>
      </c>
      <c r="AS124" s="102" t="e">
        <f>AR124/G124</f>
        <v>#DIV/0!</v>
      </c>
    </row>
    <row r="125" spans="1:45" x14ac:dyDescent="0.25">
      <c r="A125" s="22">
        <v>122</v>
      </c>
      <c r="B125" s="42"/>
      <c r="C125" s="92" t="s">
        <v>162</v>
      </c>
      <c r="D125" s="92" t="s">
        <v>298</v>
      </c>
      <c r="E125" s="92" t="s">
        <v>66</v>
      </c>
      <c r="F125" s="93" t="s">
        <v>48</v>
      </c>
      <c r="G125" s="15">
        <f>COUNT(H125:AQ125)</f>
        <v>0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08">
        <f>SUM(H125:AQ125)</f>
        <v>0</v>
      </c>
      <c r="AS125" s="102" t="e">
        <f>AR125/G125</f>
        <v>#DIV/0!</v>
      </c>
    </row>
    <row r="126" spans="1:45" x14ac:dyDescent="0.25">
      <c r="A126" s="22">
        <v>123</v>
      </c>
      <c r="B126" s="42"/>
      <c r="C126" s="92" t="s">
        <v>295</v>
      </c>
      <c r="D126" s="92" t="s">
        <v>68</v>
      </c>
      <c r="E126" s="92" t="s">
        <v>66</v>
      </c>
      <c r="F126" s="86" t="s">
        <v>24</v>
      </c>
      <c r="G126" s="15">
        <f>COUNT(H126:AQ126)</f>
        <v>0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08">
        <f>SUM(H126:AQ126)</f>
        <v>0</v>
      </c>
      <c r="AS126" s="102" t="e">
        <f>AR126/G126</f>
        <v>#DIV/0!</v>
      </c>
    </row>
    <row r="127" spans="1:45" x14ac:dyDescent="0.25">
      <c r="A127" s="22">
        <v>124</v>
      </c>
      <c r="B127" s="42"/>
      <c r="C127" s="82" t="s">
        <v>153</v>
      </c>
      <c r="D127" s="82" t="s">
        <v>109</v>
      </c>
      <c r="E127" s="82" t="s">
        <v>11</v>
      </c>
      <c r="F127" s="98" t="s">
        <v>71</v>
      </c>
      <c r="G127" s="15">
        <f>COUNT(H127:AQ127)</f>
        <v>0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08">
        <f>SUM(H127:AQ127)</f>
        <v>0</v>
      </c>
      <c r="AS127" s="102" t="e">
        <f>AR127/G127</f>
        <v>#DIV/0!</v>
      </c>
    </row>
    <row r="128" spans="1:45" x14ac:dyDescent="0.25">
      <c r="A128" s="22">
        <v>125</v>
      </c>
      <c r="B128" s="42"/>
      <c r="C128" s="82" t="s">
        <v>234</v>
      </c>
      <c r="D128" s="82" t="s">
        <v>278</v>
      </c>
      <c r="E128" s="99" t="s">
        <v>11</v>
      </c>
      <c r="F128" s="96" t="s">
        <v>25</v>
      </c>
      <c r="G128" s="15">
        <f>COUNT(H128:AQ128)</f>
        <v>0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08">
        <f>SUM(H128:AQ128)</f>
        <v>0</v>
      </c>
      <c r="AS128" s="102" t="e">
        <f>AR128/G128</f>
        <v>#DIV/0!</v>
      </c>
    </row>
    <row r="129" spans="1:45" x14ac:dyDescent="0.25">
      <c r="A129" s="22">
        <v>126</v>
      </c>
      <c r="B129" s="42"/>
      <c r="C129" s="82" t="s">
        <v>169</v>
      </c>
      <c r="D129" s="82" t="s">
        <v>279</v>
      </c>
      <c r="E129" s="82" t="s">
        <v>11</v>
      </c>
      <c r="F129" s="96" t="s">
        <v>25</v>
      </c>
      <c r="G129" s="15">
        <f>COUNT(H129:AQ129)</f>
        <v>0</v>
      </c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08">
        <f>SUM(H129:AQ129)</f>
        <v>0</v>
      </c>
      <c r="AS129" s="102" t="e">
        <f>AR129/G129</f>
        <v>#DIV/0!</v>
      </c>
    </row>
    <row r="130" spans="1:45" x14ac:dyDescent="0.25">
      <c r="A130" s="22">
        <v>127</v>
      </c>
      <c r="B130" s="42"/>
      <c r="C130" s="82" t="s">
        <v>238</v>
      </c>
      <c r="D130" s="82" t="s">
        <v>86</v>
      </c>
      <c r="E130" s="82" t="s">
        <v>11</v>
      </c>
      <c r="F130" s="89" t="s">
        <v>23</v>
      </c>
      <c r="G130" s="15">
        <f>COUNT(H130:AQ130)</f>
        <v>0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08">
        <f>SUM(H130:AQ130)</f>
        <v>0</v>
      </c>
      <c r="AS130" s="102" t="e">
        <f>AR130/G130</f>
        <v>#DIV/0!</v>
      </c>
    </row>
    <row r="131" spans="1:45" x14ac:dyDescent="0.25">
      <c r="A131" s="22">
        <v>128</v>
      </c>
      <c r="B131" s="42"/>
      <c r="C131" s="82" t="s">
        <v>160</v>
      </c>
      <c r="D131" s="82" t="s">
        <v>110</v>
      </c>
      <c r="E131" s="82" t="s">
        <v>11</v>
      </c>
      <c r="F131" s="100" t="s">
        <v>40</v>
      </c>
      <c r="G131" s="15">
        <f>COUNT(H131:AQ131)</f>
        <v>0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08">
        <f>SUM(H131:AQ131)</f>
        <v>0</v>
      </c>
      <c r="AS131" s="102" t="e">
        <f>AR131/G131</f>
        <v>#DIV/0!</v>
      </c>
    </row>
    <row r="132" spans="1:45" x14ac:dyDescent="0.25">
      <c r="A132" s="22">
        <v>129</v>
      </c>
      <c r="B132" s="42"/>
      <c r="C132" s="82" t="s">
        <v>160</v>
      </c>
      <c r="D132" s="82" t="s">
        <v>111</v>
      </c>
      <c r="E132" s="82" t="s">
        <v>11</v>
      </c>
      <c r="F132" s="100" t="s">
        <v>40</v>
      </c>
      <c r="G132" s="15">
        <f>COUNT(H132:AQ132)</f>
        <v>0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08">
        <f>SUM(H132:AQ132)</f>
        <v>0</v>
      </c>
      <c r="AS132" s="102" t="e">
        <f>AR132/G132</f>
        <v>#DIV/0!</v>
      </c>
    </row>
    <row r="133" spans="1:45" x14ac:dyDescent="0.25">
      <c r="A133" s="22">
        <v>130</v>
      </c>
      <c r="B133" s="42"/>
      <c r="C133" s="82" t="s">
        <v>246</v>
      </c>
      <c r="D133" s="82" t="s">
        <v>285</v>
      </c>
      <c r="E133" s="99" t="s">
        <v>11</v>
      </c>
      <c r="F133" s="98" t="s">
        <v>30</v>
      </c>
      <c r="G133" s="15">
        <f>COUNT(H133:AQ133)</f>
        <v>0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08">
        <f>SUM(H133:AQ133)</f>
        <v>0</v>
      </c>
      <c r="AS133" s="102" t="e">
        <f>AR133/G133</f>
        <v>#DIV/0!</v>
      </c>
    </row>
    <row r="134" spans="1:45" x14ac:dyDescent="0.25">
      <c r="A134" s="22">
        <v>131</v>
      </c>
      <c r="B134" s="42"/>
      <c r="C134" s="82" t="s">
        <v>169</v>
      </c>
      <c r="D134" s="82" t="s">
        <v>286</v>
      </c>
      <c r="E134" s="82" t="s">
        <v>11</v>
      </c>
      <c r="F134" s="98" t="s">
        <v>30</v>
      </c>
      <c r="G134" s="15">
        <f>COUNT(H134:AQ134)</f>
        <v>0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08">
        <f>SUM(H134:AQ134)</f>
        <v>0</v>
      </c>
      <c r="AS134" s="102" t="e">
        <f>AR134/G134</f>
        <v>#DIV/0!</v>
      </c>
    </row>
    <row r="135" spans="1:45" x14ac:dyDescent="0.25">
      <c r="A135" s="22">
        <v>132</v>
      </c>
      <c r="B135" s="42"/>
      <c r="C135" s="82" t="s">
        <v>261</v>
      </c>
      <c r="D135" s="82" t="s">
        <v>293</v>
      </c>
      <c r="E135" s="82" t="s">
        <v>11</v>
      </c>
      <c r="F135" s="98" t="s">
        <v>30</v>
      </c>
      <c r="G135" s="15">
        <f>COUNT(H135:AQ135)</f>
        <v>0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08">
        <f>SUM(H135:AQ135)</f>
        <v>0</v>
      </c>
      <c r="AS135" s="102" t="e">
        <f>AR135/G135</f>
        <v>#DIV/0!</v>
      </c>
    </row>
    <row r="136" spans="1:45" x14ac:dyDescent="0.25">
      <c r="A136" s="22">
        <v>133</v>
      </c>
      <c r="B136" s="42"/>
      <c r="C136" s="82" t="s">
        <v>263</v>
      </c>
      <c r="D136" s="82" t="s">
        <v>137</v>
      </c>
      <c r="E136" s="82" t="s">
        <v>11</v>
      </c>
      <c r="F136" s="89" t="s">
        <v>20</v>
      </c>
      <c r="G136" s="15">
        <f>COUNT(H136:AQ136)</f>
        <v>0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08">
        <f>SUM(H136:AQ136)</f>
        <v>0</v>
      </c>
      <c r="AS136" s="102" t="e">
        <f>AR136/G136</f>
        <v>#DIV/0!</v>
      </c>
    </row>
    <row r="137" spans="1:45" x14ac:dyDescent="0.25">
      <c r="A137" s="22">
        <v>134</v>
      </c>
      <c r="B137" s="42"/>
      <c r="C137" s="82" t="s">
        <v>138</v>
      </c>
      <c r="D137" s="82" t="s">
        <v>139</v>
      </c>
      <c r="E137" s="82" t="s">
        <v>11</v>
      </c>
      <c r="F137" s="89" t="s">
        <v>20</v>
      </c>
      <c r="G137" s="15">
        <f>COUNT(H137:AQ137)</f>
        <v>0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08">
        <f>SUM(H137:AQ137)</f>
        <v>0</v>
      </c>
      <c r="AS137" s="102" t="e">
        <f>AR137/G137</f>
        <v>#DIV/0!</v>
      </c>
    </row>
    <row r="138" spans="1:45" x14ac:dyDescent="0.25">
      <c r="A138" s="22">
        <v>135</v>
      </c>
      <c r="B138" s="42"/>
      <c r="C138" s="82" t="s">
        <v>140</v>
      </c>
      <c r="D138" s="82" t="s">
        <v>141</v>
      </c>
      <c r="E138" s="82" t="s">
        <v>11</v>
      </c>
      <c r="F138" s="83" t="s">
        <v>99</v>
      </c>
      <c r="G138" s="15">
        <f>COUNT(H138:AQ138)</f>
        <v>0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08">
        <f>SUM(H138:AQ138)</f>
        <v>0</v>
      </c>
      <c r="AS138" s="102" t="e">
        <f>AR138/G138</f>
        <v>#DIV/0!</v>
      </c>
    </row>
    <row r="139" spans="1:45" x14ac:dyDescent="0.25">
      <c r="A139" s="22">
        <v>136</v>
      </c>
      <c r="C139" s="82" t="s">
        <v>144</v>
      </c>
      <c r="D139" s="82" t="s">
        <v>145</v>
      </c>
      <c r="E139" s="82" t="s">
        <v>11</v>
      </c>
      <c r="F139" s="86" t="s">
        <v>54</v>
      </c>
      <c r="G139" s="15">
        <f>COUNT(H139:AQ139)</f>
        <v>0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08">
        <f>SUM(H139:AQ139)</f>
        <v>0</v>
      </c>
      <c r="AS139" s="102" t="e">
        <f>AR139/G139</f>
        <v>#DIV/0!</v>
      </c>
    </row>
    <row r="140" spans="1:45" x14ac:dyDescent="0.25">
      <c r="A140" s="22">
        <v>137</v>
      </c>
      <c r="C140" s="82" t="s">
        <v>162</v>
      </c>
      <c r="D140" s="82" t="s">
        <v>163</v>
      </c>
      <c r="E140" s="82" t="s">
        <v>11</v>
      </c>
      <c r="F140" s="86" t="s">
        <v>54</v>
      </c>
      <c r="G140" s="15">
        <f>COUNT(H140:AQ140)</f>
        <v>0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08">
        <f>SUM(H140:AQ140)</f>
        <v>0</v>
      </c>
      <c r="AS140" s="102" t="e">
        <f>AR140/G140</f>
        <v>#DIV/0!</v>
      </c>
    </row>
    <row r="141" spans="1:45" x14ac:dyDescent="0.25">
      <c r="A141" s="22">
        <v>138</v>
      </c>
      <c r="C141" s="82" t="s">
        <v>324</v>
      </c>
      <c r="D141" s="82" t="s">
        <v>325</v>
      </c>
      <c r="E141" s="82" t="s">
        <v>11</v>
      </c>
      <c r="F141" s="83" t="s">
        <v>99</v>
      </c>
      <c r="G141" s="15">
        <f>COUNT(H141:AQ141)</f>
        <v>0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08">
        <f>SUM(H141:AQ141)</f>
        <v>0</v>
      </c>
    </row>
    <row r="142" spans="1:45" x14ac:dyDescent="0.25">
      <c r="A142" s="22">
        <v>139</v>
      </c>
      <c r="C142" s="92" t="s">
        <v>341</v>
      </c>
      <c r="D142" s="92" t="s">
        <v>298</v>
      </c>
      <c r="E142" s="92" t="s">
        <v>66</v>
      </c>
      <c r="F142" s="89" t="s">
        <v>23</v>
      </c>
      <c r="G142" s="15">
        <f>COUNT(H142:AQ142)</f>
        <v>0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08">
        <f>SUM(H142:AQ142)</f>
        <v>0</v>
      </c>
    </row>
    <row r="143" spans="1:45" x14ac:dyDescent="0.25">
      <c r="A143" s="22">
        <v>140</v>
      </c>
      <c r="C143" s="82" t="s">
        <v>344</v>
      </c>
      <c r="D143" s="82" t="s">
        <v>134</v>
      </c>
      <c r="E143" s="82" t="s">
        <v>11</v>
      </c>
      <c r="F143" s="83" t="s">
        <v>99</v>
      </c>
      <c r="G143" s="15">
        <f>COUNT(H143:AQ143)</f>
        <v>0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08">
        <f>SUM(H143:AQ143)</f>
        <v>0</v>
      </c>
    </row>
    <row r="144" spans="1:45" x14ac:dyDescent="0.25">
      <c r="C144" s="106"/>
      <c r="D144" s="106"/>
      <c r="E144" s="106"/>
      <c r="F144" s="106"/>
    </row>
    <row r="145" spans="3:6" x14ac:dyDescent="0.25">
      <c r="C145" s="106"/>
      <c r="D145" s="106"/>
      <c r="E145" s="106"/>
      <c r="F145" s="106"/>
    </row>
    <row r="146" spans="3:6" x14ac:dyDescent="0.25">
      <c r="C146" s="106"/>
      <c r="D146" s="106"/>
      <c r="E146" s="106"/>
      <c r="F146" s="106"/>
    </row>
    <row r="147" spans="3:6" x14ac:dyDescent="0.25">
      <c r="C147" s="106"/>
      <c r="D147" s="106"/>
      <c r="E147" s="106"/>
      <c r="F147" s="106"/>
    </row>
  </sheetData>
  <sortState ref="C4:AS143">
    <sortCondition descending="1" ref="AR4"/>
  </sortState>
  <mergeCells count="1">
    <mergeCell ref="E2:F2"/>
  </mergeCells>
  <pageMargins left="0.25" right="0.25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4" sqref="C4"/>
    </sheetView>
  </sheetViews>
  <sheetFormatPr baseColWidth="10" defaultRowHeight="15" x14ac:dyDescent="0.25"/>
  <cols>
    <col min="8" max="8" width="13" customWidth="1"/>
  </cols>
  <sheetData>
    <row r="1" spans="1:8" ht="25.5" x14ac:dyDescent="0.25">
      <c r="A1" s="1"/>
      <c r="B1" s="2" t="s">
        <v>1</v>
      </c>
      <c r="C1" s="2" t="s">
        <v>2</v>
      </c>
      <c r="D1" s="2" t="s">
        <v>3</v>
      </c>
      <c r="E1" s="2" t="s">
        <v>4</v>
      </c>
      <c r="F1" s="49" t="s">
        <v>5</v>
      </c>
      <c r="G1" s="50" t="s">
        <v>119</v>
      </c>
      <c r="H1" s="50" t="s">
        <v>126</v>
      </c>
    </row>
    <row r="2" spans="1:8" s="62" customFormat="1" ht="30" x14ac:dyDescent="0.25">
      <c r="A2" s="1" t="s">
        <v>164</v>
      </c>
      <c r="B2" s="2">
        <v>15</v>
      </c>
      <c r="C2" s="2">
        <v>10</v>
      </c>
      <c r="D2" s="2"/>
      <c r="E2" s="2"/>
      <c r="F2" s="63"/>
      <c r="G2" s="64"/>
      <c r="H2" s="50">
        <v>10</v>
      </c>
    </row>
    <row r="3" spans="1:8" s="62" customFormat="1" ht="30" x14ac:dyDescent="0.25">
      <c r="A3" s="1" t="s">
        <v>165</v>
      </c>
      <c r="B3" s="2">
        <v>20</v>
      </c>
      <c r="C3" s="2">
        <v>15</v>
      </c>
      <c r="D3" s="2"/>
      <c r="E3" s="2"/>
      <c r="F3" s="63"/>
      <c r="G3" s="64"/>
      <c r="H3" s="50">
        <v>15</v>
      </c>
    </row>
    <row r="4" spans="1:8" x14ac:dyDescent="0.25">
      <c r="A4" s="3" t="s">
        <v>6</v>
      </c>
      <c r="B4" s="3">
        <v>30</v>
      </c>
      <c r="C4" s="3">
        <v>25</v>
      </c>
      <c r="D4" s="3">
        <v>20</v>
      </c>
      <c r="E4" s="3" t="s">
        <v>7</v>
      </c>
      <c r="F4" s="116" t="s">
        <v>8</v>
      </c>
      <c r="G4" s="119" t="s">
        <v>120</v>
      </c>
      <c r="H4" s="55" t="s">
        <v>125</v>
      </c>
    </row>
    <row r="5" spans="1:8" x14ac:dyDescent="0.25">
      <c r="A5" s="3" t="s">
        <v>9</v>
      </c>
      <c r="B5" s="3">
        <v>40</v>
      </c>
      <c r="C5" s="3">
        <v>35</v>
      </c>
      <c r="D5" s="3">
        <v>30</v>
      </c>
      <c r="E5" s="3" t="s">
        <v>10</v>
      </c>
      <c r="F5" s="117"/>
      <c r="G5" s="120"/>
      <c r="H5" s="55" t="s">
        <v>127</v>
      </c>
    </row>
    <row r="6" spans="1:8" x14ac:dyDescent="0.25">
      <c r="A6" s="3" t="s">
        <v>11</v>
      </c>
      <c r="B6" s="3">
        <v>70</v>
      </c>
      <c r="C6" s="3">
        <v>65</v>
      </c>
      <c r="D6" s="3">
        <v>60</v>
      </c>
      <c r="E6" s="1"/>
      <c r="F6" s="117"/>
      <c r="G6" s="120"/>
      <c r="H6" s="55" t="s">
        <v>128</v>
      </c>
    </row>
    <row r="7" spans="1:8" x14ac:dyDescent="0.25">
      <c r="A7" s="3" t="s">
        <v>12</v>
      </c>
      <c r="B7" s="3">
        <v>140</v>
      </c>
      <c r="C7" s="3">
        <v>130</v>
      </c>
      <c r="D7" s="1"/>
      <c r="E7" s="1"/>
      <c r="F7" s="117"/>
      <c r="G7" s="120"/>
      <c r="H7" s="120"/>
    </row>
    <row r="8" spans="1:8" x14ac:dyDescent="0.25">
      <c r="A8" s="3" t="s">
        <v>13</v>
      </c>
      <c r="B8" s="3">
        <v>200</v>
      </c>
      <c r="C8" s="1"/>
      <c r="D8" s="1"/>
      <c r="E8" s="1"/>
      <c r="F8" s="117"/>
      <c r="G8" s="120"/>
      <c r="H8" s="120"/>
    </row>
    <row r="9" spans="1:8" x14ac:dyDescent="0.25">
      <c r="A9" s="3" t="s">
        <v>14</v>
      </c>
      <c r="B9" s="3">
        <v>300</v>
      </c>
      <c r="C9" s="1"/>
      <c r="D9" s="1"/>
      <c r="E9" s="1"/>
      <c r="F9" s="118"/>
      <c r="G9" s="121"/>
      <c r="H9" s="121"/>
    </row>
    <row r="12" spans="1:8" x14ac:dyDescent="0.25">
      <c r="A12" s="4" t="s">
        <v>15</v>
      </c>
    </row>
    <row r="14" spans="1:8" x14ac:dyDescent="0.25">
      <c r="A14" s="4" t="s">
        <v>57</v>
      </c>
    </row>
    <row r="16" spans="1:8" x14ac:dyDescent="0.25">
      <c r="A16" s="4" t="s">
        <v>16</v>
      </c>
    </row>
    <row r="18" spans="1:1" ht="15.75" x14ac:dyDescent="0.25">
      <c r="A18" s="4" t="s">
        <v>55</v>
      </c>
    </row>
    <row r="20" spans="1:1" ht="15.75" x14ac:dyDescent="0.25">
      <c r="A20" s="4" t="s">
        <v>56</v>
      </c>
    </row>
  </sheetData>
  <mergeCells count="3">
    <mergeCell ref="F4:F9"/>
    <mergeCell ref="G4:G9"/>
    <mergeCell ref="H7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 général</vt:lpstr>
      <vt:lpstr>Disciplines enchaînées</vt:lpstr>
      <vt:lpstr>Classement CAP</vt:lpstr>
      <vt:lpstr>barème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cerveau</dc:creator>
  <cp:lastModifiedBy>dijon triathlon</cp:lastModifiedBy>
  <cp:lastPrinted>2015-05-23T17:46:54Z</cp:lastPrinted>
  <dcterms:created xsi:type="dcterms:W3CDTF">2014-11-03T08:35:46Z</dcterms:created>
  <dcterms:modified xsi:type="dcterms:W3CDTF">2015-06-08T11:13:17Z</dcterms:modified>
</cp:coreProperties>
</file>